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5345" windowHeight="4575" tabRatio="880"/>
  </bookViews>
  <sheets>
    <sheet name="Annex List" sheetId="44" r:id="rId1"/>
    <sheet name="Annex1." sheetId="5" r:id="rId2"/>
    <sheet name="Annex2" sheetId="6" r:id="rId3"/>
    <sheet name="Annex3" sheetId="7" r:id="rId4"/>
    <sheet name="Annex4" sheetId="8" r:id="rId5"/>
    <sheet name="Annex5." sheetId="11" r:id="rId6"/>
    <sheet name="Annex6" sheetId="12" r:id="rId7"/>
    <sheet name="Annex7" sheetId="13" r:id="rId8"/>
    <sheet name="Annex8" sheetId="14" r:id="rId9"/>
    <sheet name="Annex9" sheetId="15" r:id="rId10"/>
    <sheet name="Annex10" sheetId="16" r:id="rId11"/>
    <sheet name="Annex11" sheetId="17" r:id="rId12"/>
    <sheet name="Annex12" sheetId="18" r:id="rId13"/>
    <sheet name="Sheet13" sheetId="19" r:id="rId14"/>
    <sheet name="Annex14" sheetId="20" r:id="rId15"/>
    <sheet name="Annex15" sheetId="21" r:id="rId16"/>
    <sheet name="Annex16" sheetId="22" r:id="rId17"/>
    <sheet name="Annex17" sheetId="23" r:id="rId18"/>
    <sheet name="Annex18" sheetId="24" r:id="rId19"/>
    <sheet name="Annex19" sheetId="25" r:id="rId20"/>
    <sheet name="Annex20" sheetId="26" r:id="rId21"/>
    <sheet name="Annex30" sheetId="27" r:id="rId22"/>
    <sheet name="Annex31" sheetId="28" r:id="rId23"/>
    <sheet name="Annex32" sheetId="29" r:id="rId24"/>
    <sheet name="Annex33" sheetId="30" r:id="rId25"/>
    <sheet name="Annex34" sheetId="31" r:id="rId26"/>
    <sheet name="Annex35" sheetId="32" r:id="rId27"/>
    <sheet name="Annex36" sheetId="33" r:id="rId28"/>
    <sheet name="Annex37" sheetId="34" r:id="rId29"/>
    <sheet name="Annex38" sheetId="35" r:id="rId30"/>
    <sheet name="Annex39" sheetId="36" r:id="rId31"/>
    <sheet name="Annex40" sheetId="37" r:id="rId32"/>
    <sheet name="Annex41" sheetId="38" r:id="rId33"/>
    <sheet name="Annex42" sheetId="39" r:id="rId34"/>
    <sheet name="Annex43" sheetId="40" r:id="rId35"/>
    <sheet name="Annex44" sheetId="41" r:id="rId36"/>
    <sheet name="Annex45" sheetId="42" r:id="rId37"/>
    <sheet name="Additional Annex" sheetId="43" r:id="rId38"/>
  </sheets>
  <definedNames>
    <definedName name="_xlnm.Print_Titles" localSheetId="1">Annex1.!$1:$8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0" i="11" l="1"/>
  <c r="H13" i="42" l="1"/>
  <c r="F149" i="41" l="1"/>
  <c r="E148" i="41"/>
  <c r="F148" i="41" s="1"/>
  <c r="D148" i="41"/>
  <c r="F147" i="41"/>
  <c r="F146" i="41"/>
  <c r="F145" i="41"/>
  <c r="F144" i="41"/>
  <c r="F143" i="41"/>
  <c r="F142" i="41"/>
  <c r="F141" i="41"/>
  <c r="F140" i="41"/>
  <c r="F139" i="41"/>
  <c r="F138" i="41"/>
  <c r="F137" i="41"/>
  <c r="F136" i="41"/>
  <c r="F135" i="41"/>
  <c r="F134" i="41"/>
  <c r="F133" i="41"/>
  <c r="F132" i="41"/>
  <c r="F131" i="41"/>
  <c r="F130" i="41"/>
  <c r="F129" i="41"/>
  <c r="F128" i="41"/>
  <c r="F127" i="41"/>
  <c r="F126" i="41"/>
  <c r="F125" i="41"/>
  <c r="F124" i="41"/>
  <c r="F123" i="41"/>
  <c r="F122" i="41"/>
  <c r="F121" i="41"/>
  <c r="F120" i="41"/>
  <c r="F119" i="41"/>
  <c r="E118" i="41"/>
  <c r="F118" i="41" s="1"/>
  <c r="D118" i="41"/>
  <c r="D150" i="41" s="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E150" i="41" l="1"/>
  <c r="F150" i="41" s="1"/>
  <c r="S761" i="40" l="1"/>
  <c r="S760" i="40"/>
  <c r="S759" i="40"/>
  <c r="S758" i="40"/>
  <c r="S757" i="40"/>
  <c r="S756" i="40"/>
  <c r="S755" i="40"/>
  <c r="S754" i="40"/>
  <c r="S753" i="40"/>
  <c r="S752" i="40"/>
  <c r="S751" i="40"/>
  <c r="S750" i="40"/>
  <c r="S749" i="40"/>
  <c r="S748" i="40"/>
  <c r="S747" i="40"/>
  <c r="S746" i="40"/>
  <c r="S745" i="40"/>
  <c r="S744" i="40"/>
  <c r="S743" i="40"/>
  <c r="S742" i="40"/>
  <c r="S741" i="40"/>
  <c r="S740" i="40"/>
  <c r="S739" i="40"/>
  <c r="S738" i="40"/>
  <c r="S737" i="40"/>
  <c r="S736" i="40"/>
  <c r="S735" i="40"/>
  <c r="S734" i="40"/>
  <c r="S733" i="40"/>
  <c r="S732" i="40"/>
  <c r="S731" i="40"/>
  <c r="S730" i="40"/>
  <c r="S729" i="40"/>
  <c r="S728" i="40"/>
  <c r="S727" i="40"/>
  <c r="S726" i="40"/>
  <c r="S725" i="40"/>
  <c r="S724" i="40"/>
  <c r="S723" i="40"/>
  <c r="S722" i="40"/>
  <c r="S721" i="40"/>
  <c r="S720" i="40"/>
  <c r="S719" i="40"/>
  <c r="S718" i="40"/>
  <c r="S717" i="40"/>
  <c r="S716" i="40"/>
  <c r="S715" i="40"/>
  <c r="S714" i="40"/>
  <c r="S713" i="40"/>
  <c r="S712" i="40"/>
  <c r="S711" i="40"/>
  <c r="S710" i="40"/>
  <c r="S709" i="40"/>
  <c r="S708" i="40"/>
  <c r="S707" i="40"/>
  <c r="S706" i="40"/>
  <c r="S705" i="40"/>
  <c r="S704" i="40"/>
  <c r="S703" i="40"/>
  <c r="S702" i="40"/>
  <c r="S701" i="40"/>
  <c r="S700" i="40"/>
  <c r="S699" i="40"/>
  <c r="S698" i="40"/>
  <c r="S697" i="40"/>
  <c r="S696" i="40"/>
  <c r="S695" i="40"/>
  <c r="S694" i="40"/>
  <c r="S693" i="40"/>
  <c r="S692" i="40"/>
  <c r="S691" i="40"/>
  <c r="S690" i="40"/>
  <c r="S689" i="40"/>
  <c r="S688" i="40"/>
  <c r="S687" i="40"/>
  <c r="S686" i="40"/>
  <c r="S685" i="40"/>
  <c r="S684" i="40"/>
  <c r="S683" i="40"/>
  <c r="S682" i="40"/>
  <c r="S681" i="40"/>
  <c r="S680" i="40"/>
  <c r="S679" i="40"/>
  <c r="S678" i="40"/>
  <c r="S677" i="40"/>
  <c r="S676" i="40"/>
  <c r="S675" i="40"/>
  <c r="S674" i="40"/>
  <c r="S673" i="40"/>
  <c r="S672" i="40"/>
  <c r="S671" i="40"/>
  <c r="S670" i="40"/>
  <c r="S669" i="40"/>
  <c r="S668" i="40"/>
  <c r="S667" i="40"/>
  <c r="S666" i="40"/>
  <c r="S665" i="40"/>
  <c r="S664" i="40"/>
  <c r="S663" i="40"/>
  <c r="S662" i="40"/>
  <c r="S661" i="40"/>
  <c r="S660" i="40"/>
  <c r="S659" i="40"/>
  <c r="S658" i="40"/>
  <c r="S657" i="40"/>
  <c r="S656" i="40"/>
  <c r="S655" i="40"/>
  <c r="S654" i="40"/>
  <c r="S653" i="40"/>
  <c r="S652" i="40"/>
  <c r="S651" i="40"/>
  <c r="S650" i="40"/>
  <c r="S649" i="40"/>
  <c r="S648" i="40"/>
  <c r="S647" i="40"/>
  <c r="S646" i="40"/>
  <c r="S645" i="40"/>
  <c r="S644" i="40"/>
  <c r="S643" i="40"/>
  <c r="S642" i="40"/>
  <c r="S641" i="40"/>
  <c r="S640" i="40"/>
  <c r="S639" i="40"/>
  <c r="S638" i="40"/>
  <c r="S637" i="40"/>
  <c r="S636" i="40"/>
  <c r="S635" i="40"/>
  <c r="S634" i="40"/>
  <c r="S633" i="40"/>
  <c r="S632" i="40"/>
  <c r="S631" i="40"/>
  <c r="S630" i="40"/>
  <c r="S629" i="40"/>
  <c r="S628" i="40"/>
  <c r="S627" i="40"/>
  <c r="S626" i="40"/>
  <c r="S625" i="40"/>
  <c r="S624" i="40"/>
  <c r="S623" i="40"/>
  <c r="S622" i="40"/>
  <c r="S621" i="40"/>
  <c r="S620" i="40"/>
  <c r="S619" i="40"/>
  <c r="S618" i="40"/>
  <c r="S617" i="40"/>
  <c r="S616" i="40"/>
  <c r="S615" i="40"/>
  <c r="S614" i="40"/>
  <c r="S613" i="40"/>
  <c r="S612" i="40"/>
  <c r="S611" i="40"/>
  <c r="S610" i="40"/>
  <c r="S609" i="40"/>
  <c r="S608" i="40"/>
  <c r="S607" i="40"/>
  <c r="S606" i="40"/>
  <c r="S605" i="40"/>
  <c r="S604" i="40"/>
  <c r="S603" i="40"/>
  <c r="S602" i="40"/>
  <c r="S601" i="40"/>
  <c r="S600" i="40"/>
  <c r="S599" i="40"/>
  <c r="S598" i="40"/>
  <c r="S597" i="40"/>
  <c r="S596" i="40"/>
  <c r="S595" i="40"/>
  <c r="S594" i="40"/>
  <c r="S593" i="40"/>
  <c r="S592" i="40"/>
  <c r="S591" i="40"/>
  <c r="S590" i="40"/>
  <c r="S589" i="40"/>
  <c r="S588" i="40"/>
  <c r="S587" i="40"/>
  <c r="S586" i="40"/>
  <c r="S585" i="40"/>
  <c r="S584" i="40"/>
  <c r="S583" i="40"/>
  <c r="S582" i="40"/>
  <c r="S581" i="40"/>
  <c r="S580" i="40"/>
  <c r="S579" i="40"/>
  <c r="S578" i="40"/>
  <c r="S577" i="40"/>
  <c r="S576" i="40"/>
  <c r="S575" i="40"/>
  <c r="S574" i="40"/>
  <c r="S573" i="40"/>
  <c r="S572" i="40"/>
  <c r="S571" i="40"/>
  <c r="S570" i="40"/>
  <c r="S569" i="40"/>
  <c r="S568" i="40"/>
  <c r="S567" i="40"/>
  <c r="S566" i="40"/>
  <c r="S565" i="40"/>
  <c r="S564" i="40"/>
  <c r="S563" i="40"/>
  <c r="S562" i="40"/>
  <c r="S561" i="40"/>
  <c r="S560" i="40"/>
  <c r="S559" i="40"/>
  <c r="S558" i="40"/>
  <c r="S557" i="40"/>
  <c r="S556" i="40"/>
  <c r="S555" i="40"/>
  <c r="S554" i="40"/>
  <c r="S553" i="40"/>
  <c r="S552" i="40"/>
  <c r="S551" i="40"/>
  <c r="S550" i="40"/>
  <c r="S549" i="40"/>
  <c r="S548" i="40"/>
  <c r="S547" i="40"/>
  <c r="S546" i="40"/>
  <c r="S545" i="40"/>
  <c r="S544" i="40"/>
  <c r="S543" i="40"/>
  <c r="S542" i="40"/>
  <c r="S541" i="40"/>
  <c r="S540" i="40"/>
  <c r="S539" i="40"/>
  <c r="S538" i="40"/>
  <c r="S537" i="40"/>
  <c r="S536" i="40"/>
  <c r="S535" i="40"/>
  <c r="S534" i="40"/>
  <c r="S533" i="40"/>
  <c r="S532" i="40"/>
  <c r="S531" i="40"/>
  <c r="S530" i="40"/>
  <c r="S529" i="40"/>
  <c r="S528" i="40"/>
  <c r="S527" i="40"/>
  <c r="S526" i="40"/>
  <c r="S525" i="40"/>
  <c r="S524" i="40"/>
  <c r="S523" i="40"/>
  <c r="S522" i="40"/>
  <c r="S521" i="40"/>
  <c r="S520" i="40"/>
  <c r="S519" i="40"/>
  <c r="S518" i="40"/>
  <c r="S517" i="40"/>
  <c r="S516" i="40"/>
  <c r="S515" i="40"/>
  <c r="S514" i="40"/>
  <c r="S513" i="40"/>
  <c r="S512" i="40"/>
  <c r="S511" i="40"/>
  <c r="S510" i="40"/>
  <c r="S509" i="40"/>
  <c r="S508" i="40"/>
  <c r="S507" i="40"/>
  <c r="S506" i="40"/>
  <c r="S505" i="40"/>
  <c r="S504" i="40"/>
  <c r="S503" i="40"/>
  <c r="S502" i="40"/>
  <c r="S501" i="40"/>
  <c r="S500" i="40"/>
  <c r="S499" i="40"/>
  <c r="S498" i="40"/>
  <c r="S497" i="40"/>
  <c r="S496" i="40"/>
  <c r="S495" i="40"/>
  <c r="S494" i="40"/>
  <c r="S493" i="40"/>
  <c r="S492" i="40"/>
  <c r="S491" i="40"/>
  <c r="S490" i="40"/>
  <c r="S489" i="40"/>
  <c r="S488" i="40"/>
  <c r="S487" i="40"/>
  <c r="S486" i="40"/>
  <c r="S485" i="40"/>
  <c r="S484" i="40"/>
  <c r="S483" i="40"/>
  <c r="S482" i="40"/>
  <c r="S481" i="40"/>
  <c r="S480" i="40"/>
  <c r="S479" i="40"/>
  <c r="S478" i="40"/>
  <c r="S477" i="40"/>
  <c r="S476" i="40"/>
  <c r="S475" i="40"/>
  <c r="S474" i="40"/>
  <c r="S473" i="40"/>
  <c r="S472" i="40"/>
  <c r="S471" i="40"/>
  <c r="S470" i="40"/>
  <c r="S469" i="40"/>
  <c r="S468" i="40"/>
  <c r="S467" i="40"/>
  <c r="S466" i="40"/>
  <c r="S465" i="40"/>
  <c r="S464" i="40"/>
  <c r="S463" i="40"/>
  <c r="S462" i="40"/>
  <c r="S461" i="40"/>
  <c r="S460" i="40"/>
  <c r="S459" i="40"/>
  <c r="S458" i="40"/>
  <c r="S457" i="40"/>
  <c r="S456" i="40"/>
  <c r="S455" i="40"/>
  <c r="S454" i="40"/>
  <c r="S453" i="40"/>
  <c r="S452" i="40"/>
  <c r="S451" i="40"/>
  <c r="S450" i="40"/>
  <c r="S449" i="40"/>
  <c r="S448" i="40"/>
  <c r="S447" i="40"/>
  <c r="S446" i="40"/>
  <c r="S445" i="40"/>
  <c r="S444" i="40"/>
  <c r="S443" i="40"/>
  <c r="S442" i="40"/>
  <c r="S441" i="40"/>
  <c r="S440" i="40"/>
  <c r="S439" i="40"/>
  <c r="S438" i="40"/>
  <c r="S437" i="40"/>
  <c r="S436" i="40"/>
  <c r="S435" i="40"/>
  <c r="S434" i="40"/>
  <c r="S433" i="40"/>
  <c r="S432" i="40"/>
  <c r="S431" i="40"/>
  <c r="S430" i="40"/>
  <c r="S429" i="40"/>
  <c r="S428" i="40"/>
  <c r="S427" i="40"/>
  <c r="S426" i="40"/>
  <c r="S425" i="40"/>
  <c r="S424" i="40"/>
  <c r="S423" i="40"/>
  <c r="S422" i="40"/>
  <c r="S421" i="40"/>
  <c r="S420" i="40"/>
  <c r="S419" i="40"/>
  <c r="S418" i="40"/>
  <c r="S417" i="40"/>
  <c r="S416" i="40"/>
  <c r="S415" i="40"/>
  <c r="S414" i="40"/>
  <c r="S413" i="40"/>
  <c r="S412" i="40"/>
  <c r="S411" i="40"/>
  <c r="S410" i="40"/>
  <c r="S409" i="40"/>
  <c r="S408" i="40"/>
  <c r="S407" i="40"/>
  <c r="S406" i="40"/>
  <c r="S405" i="40"/>
  <c r="S404" i="40"/>
  <c r="S403" i="40"/>
  <c r="S402" i="40"/>
  <c r="S401" i="40"/>
  <c r="S400" i="40"/>
  <c r="S399" i="40"/>
  <c r="S398" i="40"/>
  <c r="S397" i="40"/>
  <c r="S396" i="40"/>
  <c r="S395" i="40"/>
  <c r="S394" i="40"/>
  <c r="S393" i="40"/>
  <c r="S392" i="40"/>
  <c r="S391" i="40"/>
  <c r="S390" i="40"/>
  <c r="S389" i="40"/>
  <c r="S388" i="40"/>
  <c r="S387" i="40"/>
  <c r="S386" i="40"/>
  <c r="S385" i="40"/>
  <c r="S384" i="40"/>
  <c r="S383" i="40"/>
  <c r="S382" i="40"/>
  <c r="S381" i="40"/>
  <c r="S380" i="40"/>
  <c r="S379" i="40"/>
  <c r="S378" i="40"/>
  <c r="S377" i="40"/>
  <c r="S376" i="40"/>
  <c r="S375" i="40"/>
  <c r="S374" i="40"/>
  <c r="S373" i="40"/>
  <c r="S372" i="40"/>
  <c r="S371" i="40"/>
  <c r="S370" i="40"/>
  <c r="S369" i="40"/>
  <c r="S368" i="40"/>
  <c r="S367" i="40"/>
  <c r="S366" i="40"/>
  <c r="S365" i="40"/>
  <c r="S364" i="40"/>
  <c r="S363" i="40"/>
  <c r="S362" i="40"/>
  <c r="S361" i="40"/>
  <c r="S360" i="40"/>
  <c r="S359" i="40"/>
  <c r="S358" i="40"/>
  <c r="S357" i="40"/>
  <c r="S356" i="40"/>
  <c r="S355" i="40"/>
  <c r="S354" i="40"/>
  <c r="S353" i="40"/>
  <c r="S352" i="40"/>
  <c r="S351" i="40"/>
  <c r="S350" i="40"/>
  <c r="S349" i="40"/>
  <c r="S348" i="40"/>
  <c r="S347" i="40"/>
  <c r="S346" i="40"/>
  <c r="S345" i="40"/>
  <c r="S344" i="40"/>
  <c r="S343" i="40"/>
  <c r="S342" i="40"/>
  <c r="S341" i="40"/>
  <c r="S340" i="40"/>
  <c r="S339" i="40"/>
  <c r="S338" i="40"/>
  <c r="S337" i="40"/>
  <c r="S336" i="40"/>
  <c r="S335" i="40"/>
  <c r="S334" i="40"/>
  <c r="S333" i="40"/>
  <c r="S332" i="40"/>
  <c r="S331" i="40"/>
  <c r="S330" i="40"/>
  <c r="S329" i="40"/>
  <c r="S328" i="40"/>
  <c r="S327" i="40"/>
  <c r="S326" i="40"/>
  <c r="S325" i="40"/>
  <c r="S324" i="40"/>
  <c r="S323" i="40"/>
  <c r="S322" i="40"/>
  <c r="S321" i="40"/>
  <c r="S320" i="40"/>
  <c r="S319" i="40"/>
  <c r="S318" i="40"/>
  <c r="S317" i="40"/>
  <c r="S316" i="40"/>
  <c r="S315" i="40"/>
  <c r="S314" i="40"/>
  <c r="S313" i="40"/>
  <c r="S312" i="40"/>
  <c r="S311" i="40"/>
  <c r="S310" i="40"/>
  <c r="S309" i="40"/>
  <c r="S308" i="40"/>
  <c r="S307" i="40"/>
  <c r="S306" i="40"/>
  <c r="S305" i="40"/>
  <c r="S304" i="40"/>
  <c r="S303" i="40"/>
  <c r="S302" i="40"/>
  <c r="S301" i="40"/>
  <c r="S300" i="40"/>
  <c r="S299" i="40"/>
  <c r="S298" i="40"/>
  <c r="S297" i="40"/>
  <c r="S296" i="40"/>
  <c r="S295" i="40"/>
  <c r="S294" i="40"/>
  <c r="S293" i="40"/>
  <c r="S292" i="40"/>
  <c r="S291" i="40"/>
  <c r="S290" i="40"/>
  <c r="S289" i="40"/>
  <c r="S288" i="40"/>
  <c r="S287" i="40"/>
  <c r="S286" i="40"/>
  <c r="S285" i="40"/>
  <c r="S284" i="40"/>
  <c r="S283" i="40"/>
  <c r="S282" i="40"/>
  <c r="S281" i="40"/>
  <c r="S280" i="40"/>
  <c r="S279" i="40"/>
  <c r="S278" i="40"/>
  <c r="S277" i="40"/>
  <c r="S276" i="40"/>
  <c r="S275" i="40"/>
  <c r="S274" i="40"/>
  <c r="S273" i="40"/>
  <c r="S272" i="40"/>
  <c r="S271" i="40"/>
  <c r="S270" i="40"/>
  <c r="S269" i="40"/>
  <c r="S268" i="40"/>
  <c r="S267" i="40"/>
  <c r="S266" i="40"/>
  <c r="S265" i="40"/>
  <c r="S264" i="40"/>
  <c r="S263" i="40"/>
  <c r="S262" i="40"/>
  <c r="S261" i="40"/>
  <c r="S260" i="40"/>
  <c r="S259" i="40"/>
  <c r="S258" i="40"/>
  <c r="S257" i="40"/>
  <c r="S256" i="40"/>
  <c r="S255" i="40"/>
  <c r="S254" i="40"/>
  <c r="S253" i="40"/>
  <c r="S252" i="40"/>
  <c r="S251" i="40"/>
  <c r="S250" i="40"/>
  <c r="S249" i="40"/>
  <c r="S248" i="40"/>
  <c r="S247" i="40"/>
  <c r="S246" i="40"/>
  <c r="S245" i="40"/>
  <c r="S244" i="40"/>
  <c r="S243" i="40"/>
  <c r="S242" i="40"/>
  <c r="S241" i="40"/>
  <c r="S240" i="40"/>
  <c r="S239" i="40"/>
  <c r="S238" i="40"/>
  <c r="S237" i="40"/>
  <c r="S236" i="40"/>
  <c r="S235" i="40"/>
  <c r="S234" i="40"/>
  <c r="S233" i="40"/>
  <c r="S232" i="40"/>
  <c r="S231" i="40"/>
  <c r="S230" i="40"/>
  <c r="S229" i="40"/>
  <c r="S228" i="40"/>
  <c r="S227" i="40"/>
  <c r="S226" i="40"/>
  <c r="S225" i="40"/>
  <c r="S224" i="40"/>
  <c r="S223" i="40"/>
  <c r="S222" i="40"/>
  <c r="S221" i="40"/>
  <c r="S220" i="40"/>
  <c r="S219" i="40"/>
  <c r="S218" i="40"/>
  <c r="S217" i="40"/>
  <c r="S216" i="40"/>
  <c r="S215" i="40"/>
  <c r="S214" i="40"/>
  <c r="S213" i="40"/>
  <c r="S212" i="40"/>
  <c r="S211" i="40"/>
  <c r="S210" i="40"/>
  <c r="S209" i="40"/>
  <c r="S208" i="40"/>
  <c r="S207" i="40"/>
  <c r="S206" i="40"/>
  <c r="S205" i="40"/>
  <c r="S204" i="40"/>
  <c r="S203" i="40"/>
  <c r="S202" i="40"/>
  <c r="S201" i="40"/>
  <c r="S200" i="40"/>
  <c r="S199" i="40"/>
  <c r="S198" i="40"/>
  <c r="S197" i="40"/>
  <c r="S196" i="40"/>
  <c r="S195" i="40"/>
  <c r="S194" i="40"/>
  <c r="S193" i="40"/>
  <c r="S192" i="40"/>
  <c r="S191" i="40"/>
  <c r="S190" i="40"/>
  <c r="S189" i="40"/>
  <c r="S188" i="40"/>
  <c r="S187" i="40"/>
  <c r="S186" i="40"/>
  <c r="S185" i="40"/>
  <c r="S184" i="40"/>
  <c r="S183" i="40"/>
  <c r="S182" i="40"/>
  <c r="S181" i="40"/>
  <c r="S180" i="40"/>
  <c r="S179" i="40"/>
  <c r="S178" i="40"/>
  <c r="S177" i="40"/>
  <c r="S176" i="40"/>
  <c r="S175" i="40"/>
  <c r="S174" i="40"/>
  <c r="S173" i="40"/>
  <c r="S172" i="40"/>
  <c r="S171" i="40"/>
  <c r="S170" i="40"/>
  <c r="S169" i="40"/>
  <c r="S168" i="40"/>
  <c r="S167" i="40"/>
  <c r="S166" i="40"/>
  <c r="S165" i="40"/>
  <c r="S164" i="40"/>
  <c r="S163" i="40"/>
  <c r="S162" i="40"/>
  <c r="S161" i="40"/>
  <c r="S160" i="40"/>
  <c r="S159" i="40"/>
  <c r="S158" i="40"/>
  <c r="S157" i="40"/>
  <c r="S156" i="40"/>
  <c r="S155" i="40"/>
  <c r="S154" i="40"/>
  <c r="S153" i="40"/>
  <c r="S152" i="40"/>
  <c r="S151" i="40"/>
  <c r="S150" i="40"/>
  <c r="S149" i="40"/>
  <c r="S148" i="40"/>
  <c r="S147" i="40"/>
  <c r="S146" i="40"/>
  <c r="S145" i="40"/>
  <c r="S144" i="40"/>
  <c r="S143" i="40"/>
  <c r="S142" i="40"/>
  <c r="S141" i="40"/>
  <c r="S140" i="40"/>
  <c r="S139" i="40"/>
  <c r="S138" i="40"/>
  <c r="S137" i="40"/>
  <c r="S136" i="40"/>
  <c r="S135" i="40"/>
  <c r="S134" i="40"/>
  <c r="S133" i="40"/>
  <c r="S132" i="40"/>
  <c r="S131" i="40"/>
  <c r="S130" i="40"/>
  <c r="S129" i="40"/>
  <c r="S128" i="40"/>
  <c r="S127" i="40"/>
  <c r="S126" i="40"/>
  <c r="S125" i="40"/>
  <c r="S124" i="40"/>
  <c r="S123" i="40"/>
  <c r="S122" i="40"/>
  <c r="S121" i="40"/>
  <c r="S120" i="40"/>
  <c r="S119" i="40"/>
  <c r="S118" i="40"/>
  <c r="S117" i="40"/>
  <c r="S116" i="40"/>
  <c r="S115" i="40"/>
  <c r="S114" i="40"/>
  <c r="S113" i="40"/>
  <c r="S112" i="40"/>
  <c r="S111" i="40"/>
  <c r="S110" i="40"/>
  <c r="S109" i="40"/>
  <c r="S108" i="40"/>
  <c r="S107" i="40"/>
  <c r="S106" i="40"/>
  <c r="S105" i="40"/>
  <c r="S104" i="40"/>
  <c r="S103" i="40"/>
  <c r="S102" i="40"/>
  <c r="S101" i="40"/>
  <c r="S100" i="40"/>
  <c r="S99" i="40"/>
  <c r="S98" i="40"/>
  <c r="S97" i="40"/>
  <c r="S96" i="40"/>
  <c r="S95" i="40"/>
  <c r="S94" i="40"/>
  <c r="S93" i="40"/>
  <c r="S92" i="40"/>
  <c r="S91" i="40"/>
  <c r="S90" i="40"/>
  <c r="S89" i="40"/>
  <c r="S88" i="40"/>
  <c r="S87" i="40"/>
  <c r="S86" i="40"/>
  <c r="S85" i="40"/>
  <c r="S84" i="40"/>
  <c r="S83" i="40"/>
  <c r="S82" i="40"/>
  <c r="S81" i="40"/>
  <c r="S80" i="40"/>
  <c r="S79" i="40"/>
  <c r="S78" i="40"/>
  <c r="S77" i="40"/>
  <c r="S76" i="40"/>
  <c r="S75" i="40"/>
  <c r="S74" i="40"/>
  <c r="S73" i="40"/>
  <c r="S72" i="40"/>
  <c r="S71" i="40"/>
  <c r="S70" i="40"/>
  <c r="S69" i="40"/>
  <c r="S68" i="40"/>
  <c r="S67" i="40"/>
  <c r="S66" i="40"/>
  <c r="S65" i="40"/>
  <c r="S64" i="40"/>
  <c r="S63" i="40"/>
  <c r="S62" i="40"/>
  <c r="S61" i="40"/>
  <c r="S60" i="40"/>
  <c r="S59" i="40"/>
  <c r="S58" i="40"/>
  <c r="S57" i="40"/>
  <c r="S56" i="40"/>
  <c r="S55" i="40"/>
  <c r="S54" i="40"/>
  <c r="S53" i="40"/>
  <c r="S52" i="40"/>
  <c r="S51" i="40"/>
  <c r="S50" i="40"/>
  <c r="S49" i="40"/>
  <c r="S48" i="40"/>
  <c r="S47" i="40"/>
  <c r="S46" i="40"/>
  <c r="S45" i="40"/>
  <c r="S44" i="40"/>
  <c r="S43" i="40"/>
  <c r="S42" i="40"/>
  <c r="S41" i="40"/>
  <c r="S40" i="40"/>
  <c r="S39" i="40"/>
  <c r="S38" i="40"/>
  <c r="S37" i="40"/>
  <c r="S36" i="40"/>
  <c r="S35" i="40"/>
  <c r="S34" i="40"/>
  <c r="S33" i="40"/>
  <c r="S32" i="40"/>
  <c r="S31" i="40"/>
  <c r="S30" i="40"/>
  <c r="S29" i="40"/>
  <c r="S28" i="40"/>
  <c r="S27" i="40"/>
  <c r="S26" i="40"/>
  <c r="S25" i="40"/>
  <c r="S24" i="40"/>
  <c r="S23" i="40"/>
  <c r="S22" i="40"/>
  <c r="S21" i="40"/>
  <c r="S20" i="40"/>
  <c r="S19" i="40"/>
  <c r="S18" i="40"/>
  <c r="S17" i="40"/>
  <c r="S16" i="40"/>
  <c r="S15" i="40"/>
  <c r="S14" i="40"/>
  <c r="S13" i="40"/>
  <c r="S12" i="40"/>
  <c r="S11" i="40"/>
  <c r="S10" i="40"/>
  <c r="S9" i="40"/>
  <c r="S8" i="40"/>
  <c r="K71" i="39" l="1"/>
  <c r="K70" i="39"/>
  <c r="K69" i="39"/>
  <c r="K68" i="39"/>
  <c r="K67" i="39"/>
  <c r="K66" i="39"/>
  <c r="K65" i="39"/>
  <c r="K64" i="39"/>
  <c r="K63" i="39" s="1"/>
  <c r="J63" i="39"/>
  <c r="I63" i="39"/>
  <c r="I72" i="39" s="1"/>
  <c r="H63" i="39"/>
  <c r="H72" i="39" s="1"/>
  <c r="G63" i="39"/>
  <c r="G72" i="39" s="1"/>
  <c r="F63" i="39"/>
  <c r="F72" i="39" s="1"/>
  <c r="E63" i="39"/>
  <c r="D63" i="39"/>
  <c r="K62" i="39"/>
  <c r="K61" i="39"/>
  <c r="K60" i="39"/>
  <c r="K59" i="39"/>
  <c r="K57" i="39" s="1"/>
  <c r="K58" i="39"/>
  <c r="J57" i="39"/>
  <c r="J72" i="39" s="1"/>
  <c r="I57" i="39"/>
  <c r="H57" i="39"/>
  <c r="G57" i="39"/>
  <c r="F57" i="39"/>
  <c r="E57" i="39"/>
  <c r="D57" i="39"/>
  <c r="D72" i="39" s="1"/>
  <c r="K56" i="39"/>
  <c r="K55" i="39"/>
  <c r="K54" i="39"/>
  <c r="K51" i="39" s="1"/>
  <c r="K53" i="39"/>
  <c r="K52" i="39"/>
  <c r="J51" i="39"/>
  <c r="I51" i="39"/>
  <c r="H51" i="39"/>
  <c r="G51" i="39"/>
  <c r="F51" i="39"/>
  <c r="E51" i="39"/>
  <c r="E72" i="39" s="1"/>
  <c r="D51" i="39"/>
  <c r="K50" i="39"/>
  <c r="K49" i="39"/>
  <c r="K48" i="39"/>
  <c r="K47" i="39"/>
  <c r="K46" i="39"/>
  <c r="K45" i="39"/>
  <c r="K44" i="39" s="1"/>
  <c r="J44" i="39"/>
  <c r="I44" i="39"/>
  <c r="H44" i="39"/>
  <c r="G44" i="39"/>
  <c r="F44" i="39"/>
  <c r="E44" i="39"/>
  <c r="D44" i="39"/>
  <c r="K43" i="39"/>
  <c r="K42" i="39"/>
  <c r="K41" i="39"/>
  <c r="K40" i="39"/>
  <c r="K39" i="39"/>
  <c r="J38" i="39"/>
  <c r="I38" i="39"/>
  <c r="H38" i="39"/>
  <c r="G38" i="39"/>
  <c r="F38" i="39"/>
  <c r="E38" i="39"/>
  <c r="K38" i="39" s="1"/>
  <c r="D38" i="39"/>
  <c r="K37" i="39"/>
  <c r="K36" i="39"/>
  <c r="K35" i="39"/>
  <c r="K34" i="39"/>
  <c r="K33" i="39"/>
  <c r="K32" i="39" s="1"/>
  <c r="J32" i="39"/>
  <c r="I32" i="39"/>
  <c r="H32" i="39"/>
  <c r="G32" i="39"/>
  <c r="F32" i="39"/>
  <c r="E32" i="39"/>
  <c r="D32" i="39"/>
  <c r="K31" i="39"/>
  <c r="K30" i="39"/>
  <c r="K29" i="39"/>
  <c r="K28" i="39"/>
  <c r="K27" i="39"/>
  <c r="K26" i="39"/>
  <c r="K25" i="39"/>
  <c r="K24" i="39"/>
  <c r="K23" i="39"/>
  <c r="K22" i="39"/>
  <c r="J22" i="39"/>
  <c r="I22" i="39"/>
  <c r="H22" i="39"/>
  <c r="G22" i="39"/>
  <c r="F22" i="39"/>
  <c r="E22" i="39"/>
  <c r="D22" i="39"/>
  <c r="K21" i="39"/>
  <c r="K20" i="39"/>
  <c r="K19" i="39"/>
  <c r="K18" i="39" s="1"/>
  <c r="J18" i="39"/>
  <c r="I18" i="39"/>
  <c r="H18" i="39"/>
  <c r="G18" i="39"/>
  <c r="F18" i="39"/>
  <c r="E18" i="39"/>
  <c r="D18" i="39"/>
  <c r="K17" i="39"/>
  <c r="K16" i="39"/>
  <c r="K15" i="39"/>
  <c r="K14" i="39"/>
  <c r="K13" i="39"/>
  <c r="K12" i="39"/>
  <c r="K10" i="39" s="1"/>
  <c r="K11" i="39"/>
  <c r="J10" i="39"/>
  <c r="I10" i="39"/>
  <c r="H10" i="39"/>
  <c r="G10" i="39"/>
  <c r="F10" i="39"/>
  <c r="E10" i="39"/>
  <c r="D10" i="39"/>
  <c r="I15" i="38"/>
  <c r="H15" i="38"/>
  <c r="G15" i="38"/>
  <c r="F15" i="38"/>
  <c r="E15" i="38"/>
  <c r="D15" i="38"/>
  <c r="C15" i="38"/>
  <c r="J14" i="38"/>
  <c r="J13" i="38"/>
  <c r="J12" i="38"/>
  <c r="J11" i="38"/>
  <c r="J10" i="38"/>
  <c r="J15" i="38" s="1"/>
  <c r="I34" i="37"/>
  <c r="H34" i="37"/>
  <c r="G34" i="37"/>
  <c r="F34" i="37"/>
  <c r="E34" i="37"/>
  <c r="D34" i="37"/>
  <c r="C34" i="37"/>
  <c r="J33" i="37"/>
  <c r="J32" i="37"/>
  <c r="J31" i="37"/>
  <c r="J30" i="37"/>
  <c r="J29" i="37"/>
  <c r="J28" i="37"/>
  <c r="J27" i="37"/>
  <c r="J26" i="37"/>
  <c r="J25" i="37"/>
  <c r="J24" i="37"/>
  <c r="J23" i="37"/>
  <c r="J22" i="37"/>
  <c r="J21" i="37"/>
  <c r="J20" i="37"/>
  <c r="J19" i="37"/>
  <c r="J18" i="37"/>
  <c r="J17" i="37"/>
  <c r="J16" i="37"/>
  <c r="J15" i="37"/>
  <c r="J14" i="37"/>
  <c r="J13" i="37"/>
  <c r="J12" i="37"/>
  <c r="J11" i="37"/>
  <c r="J10" i="37"/>
  <c r="J34" i="37" s="1"/>
  <c r="I94" i="36"/>
  <c r="H94" i="36"/>
  <c r="G94" i="36"/>
  <c r="F94" i="36"/>
  <c r="E94" i="36"/>
  <c r="D94" i="36"/>
  <c r="J93" i="36"/>
  <c r="J92" i="36"/>
  <c r="J91" i="36"/>
  <c r="J90" i="36"/>
  <c r="J89" i="36"/>
  <c r="J88" i="36"/>
  <c r="J87" i="36"/>
  <c r="J86" i="36"/>
  <c r="J85" i="36"/>
  <c r="J84" i="36"/>
  <c r="J83" i="36"/>
  <c r="J82" i="36"/>
  <c r="J81" i="36"/>
  <c r="J80" i="36"/>
  <c r="J79" i="36"/>
  <c r="J78" i="36"/>
  <c r="J77" i="36"/>
  <c r="J76" i="36"/>
  <c r="J75" i="36"/>
  <c r="J74" i="36"/>
  <c r="J73" i="36"/>
  <c r="J72" i="36"/>
  <c r="J71" i="36"/>
  <c r="J70" i="36"/>
  <c r="J69" i="36"/>
  <c r="J68" i="36"/>
  <c r="J67" i="36"/>
  <c r="J66" i="36"/>
  <c r="J65" i="36"/>
  <c r="J64" i="36"/>
  <c r="J63" i="36"/>
  <c r="J62" i="36"/>
  <c r="J61" i="36"/>
  <c r="J60" i="36"/>
  <c r="J59" i="36"/>
  <c r="J58" i="36"/>
  <c r="J57" i="36"/>
  <c r="J56" i="36"/>
  <c r="J55" i="36"/>
  <c r="J54" i="36"/>
  <c r="J53" i="36"/>
  <c r="J52" i="36"/>
  <c r="J51" i="36"/>
  <c r="J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13" i="36"/>
  <c r="J12" i="36"/>
  <c r="J11" i="36"/>
  <c r="J10" i="36"/>
  <c r="J94" i="36" s="1"/>
  <c r="J70" i="35"/>
  <c r="I69" i="35"/>
  <c r="H69" i="35"/>
  <c r="G69" i="35"/>
  <c r="F69" i="35"/>
  <c r="E69" i="35"/>
  <c r="D69" i="35"/>
  <c r="C69" i="35"/>
  <c r="J68" i="35"/>
  <c r="J67" i="35"/>
  <c r="J66" i="35"/>
  <c r="J65" i="35"/>
  <c r="J64" i="35"/>
  <c r="J69" i="35" s="1"/>
  <c r="J63" i="35"/>
  <c r="I62" i="35"/>
  <c r="J62" i="35" s="1"/>
  <c r="H62" i="35"/>
  <c r="G62" i="35"/>
  <c r="F62" i="35"/>
  <c r="E62" i="35"/>
  <c r="D62" i="35"/>
  <c r="C62" i="35"/>
  <c r="J61" i="35"/>
  <c r="J60" i="35"/>
  <c r="J59" i="35"/>
  <c r="I58" i="35"/>
  <c r="H58" i="35"/>
  <c r="G58" i="35"/>
  <c r="F58" i="35"/>
  <c r="E58" i="35"/>
  <c r="D58" i="35"/>
  <c r="C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58" i="35" s="1"/>
  <c r="I21" i="35"/>
  <c r="I71" i="35" s="1"/>
  <c r="H21" i="35"/>
  <c r="H71" i="35" s="1"/>
  <c r="G21" i="35"/>
  <c r="G71" i="35" s="1"/>
  <c r="F21" i="35"/>
  <c r="F71" i="35" s="1"/>
  <c r="E21" i="35"/>
  <c r="E71" i="35" s="1"/>
  <c r="D21" i="35"/>
  <c r="D71" i="35" s="1"/>
  <c r="C21" i="35"/>
  <c r="C71" i="35" s="1"/>
  <c r="J20" i="35"/>
  <c r="J19" i="35"/>
  <c r="J18" i="35"/>
  <c r="J17" i="35"/>
  <c r="J16" i="35"/>
  <c r="J15" i="35"/>
  <c r="J14" i="35"/>
  <c r="J13" i="35"/>
  <c r="J12" i="35"/>
  <c r="J11" i="35"/>
  <c r="J10" i="35"/>
  <c r="J21" i="35" s="1"/>
  <c r="K72" i="39" l="1"/>
  <c r="J71" i="35"/>
  <c r="I25" i="34" l="1"/>
  <c r="H25" i="34"/>
  <c r="G25" i="34"/>
  <c r="F25" i="34"/>
  <c r="E25" i="34"/>
  <c r="D25" i="34"/>
  <c r="C25" i="34"/>
  <c r="J25" i="34" s="1"/>
  <c r="J24" i="34"/>
  <c r="J23" i="34"/>
  <c r="J22" i="34"/>
  <c r="J21" i="34"/>
  <c r="J20" i="34"/>
  <c r="J19" i="34"/>
  <c r="J18" i="34"/>
  <c r="J17" i="34"/>
  <c r="J16" i="34"/>
  <c r="J15" i="34"/>
  <c r="J14" i="34"/>
  <c r="J13" i="34"/>
  <c r="J12" i="34"/>
  <c r="J11" i="34"/>
  <c r="J10" i="34"/>
  <c r="J9" i="34"/>
  <c r="J17" i="33" l="1"/>
  <c r="I17" i="33"/>
  <c r="H17" i="33"/>
  <c r="F17" i="33"/>
  <c r="E17" i="33"/>
  <c r="D17" i="33"/>
  <c r="C17" i="33"/>
  <c r="K16" i="33"/>
  <c r="G16" i="33"/>
  <c r="L16" i="33" s="1"/>
  <c r="K15" i="33"/>
  <c r="G15" i="33"/>
  <c r="L15" i="33" s="1"/>
  <c r="K14" i="33"/>
  <c r="G14" i="33"/>
  <c r="L14" i="33" s="1"/>
  <c r="K13" i="33"/>
  <c r="G13" i="33"/>
  <c r="L13" i="33" s="1"/>
  <c r="K12" i="33"/>
  <c r="G12" i="33"/>
  <c r="L12" i="33" s="1"/>
  <c r="K11" i="33"/>
  <c r="K17" i="33" s="1"/>
  <c r="G11" i="33"/>
  <c r="L11" i="33" s="1"/>
  <c r="K10" i="33"/>
  <c r="G10" i="33"/>
  <c r="L10" i="33" s="1"/>
  <c r="L17" i="33" l="1"/>
  <c r="G17" i="33"/>
  <c r="E31" i="32" l="1"/>
  <c r="D31" i="32"/>
  <c r="F30" i="32"/>
  <c r="F29" i="32"/>
  <c r="F28" i="32"/>
  <c r="F27" i="32"/>
  <c r="F26" i="32"/>
  <c r="F25" i="32"/>
  <c r="F24" i="32"/>
  <c r="F23" i="32"/>
  <c r="F22" i="32"/>
  <c r="F21" i="32"/>
  <c r="F20" i="32"/>
  <c r="F19" i="32"/>
  <c r="F18" i="32"/>
  <c r="F17" i="32"/>
  <c r="F16" i="32"/>
  <c r="F15" i="32"/>
  <c r="F14" i="32"/>
  <c r="F13" i="32"/>
  <c r="F12" i="32"/>
  <c r="F11" i="32"/>
  <c r="F10" i="32"/>
  <c r="F9" i="32"/>
  <c r="F8" i="32"/>
  <c r="F31" i="32" s="1"/>
  <c r="I45" i="31" l="1"/>
  <c r="H45" i="31"/>
  <c r="G45" i="31"/>
  <c r="F45" i="31"/>
  <c r="J44" i="31"/>
  <c r="J43" i="31"/>
  <c r="J45" i="31" s="1"/>
  <c r="J42" i="31"/>
  <c r="J41" i="31"/>
  <c r="J40" i="31"/>
  <c r="J39" i="31"/>
  <c r="J38" i="31"/>
  <c r="J37" i="31"/>
  <c r="J36" i="31"/>
  <c r="J35" i="31"/>
  <c r="J34" i="31"/>
  <c r="J33" i="31"/>
  <c r="J32" i="31"/>
  <c r="J31" i="31"/>
  <c r="J30" i="31"/>
  <c r="J29" i="31"/>
  <c r="J28" i="31"/>
  <c r="J27" i="31"/>
  <c r="F22" i="31"/>
  <c r="E22" i="31"/>
  <c r="D22" i="31"/>
  <c r="G21" i="31"/>
  <c r="G22" i="31" s="1"/>
  <c r="G20" i="31"/>
  <c r="G19" i="31"/>
  <c r="G18" i="31"/>
  <c r="G17" i="31"/>
  <c r="G16" i="31"/>
  <c r="G15" i="31"/>
  <c r="G14" i="31"/>
  <c r="G13" i="31"/>
  <c r="G12" i="31"/>
  <c r="G11" i="31"/>
  <c r="E38" i="30"/>
  <c r="C38" i="30"/>
  <c r="G37" i="30"/>
  <c r="G38" i="30" s="1"/>
  <c r="G36" i="30"/>
  <c r="F30" i="30"/>
  <c r="D30" i="30"/>
  <c r="G29" i="30"/>
  <c r="G30" i="30" s="1"/>
  <c r="G28" i="30"/>
  <c r="D23" i="30"/>
  <c r="G22" i="30"/>
  <c r="F22" i="30"/>
  <c r="E22" i="30"/>
  <c r="D22" i="30"/>
  <c r="F21" i="30"/>
  <c r="F23" i="30" s="1"/>
  <c r="E21" i="30"/>
  <c r="E23" i="30" s="1"/>
  <c r="D21" i="30"/>
  <c r="F20" i="30"/>
  <c r="E20" i="30"/>
  <c r="G20" i="30" s="1"/>
  <c r="D20" i="30"/>
  <c r="G19" i="30"/>
  <c r="G18" i="30"/>
  <c r="F17" i="30"/>
  <c r="E17" i="30"/>
  <c r="G17" i="30" s="1"/>
  <c r="D17" i="30"/>
  <c r="G16" i="30"/>
  <c r="G15" i="30"/>
  <c r="F11" i="30"/>
  <c r="E11" i="30"/>
  <c r="D11" i="30"/>
  <c r="C11" i="30"/>
  <c r="G10" i="30"/>
  <c r="G9" i="30"/>
  <c r="G11" i="30" s="1"/>
  <c r="E44" i="29"/>
  <c r="E43" i="29"/>
  <c r="E42" i="29"/>
  <c r="E41" i="29"/>
  <c r="E40" i="29"/>
  <c r="E39" i="29"/>
  <c r="E38" i="29"/>
  <c r="E37" i="29"/>
  <c r="E45" i="29" s="1"/>
  <c r="E36" i="29"/>
  <c r="E35" i="29"/>
  <c r="F31" i="29"/>
  <c r="E31" i="29"/>
  <c r="G30" i="29"/>
  <c r="D29" i="29"/>
  <c r="D31" i="29" s="1"/>
  <c r="E24" i="29"/>
  <c r="G24" i="29" s="1"/>
  <c r="G23" i="29"/>
  <c r="E22" i="29"/>
  <c r="G22" i="29" s="1"/>
  <c r="D21" i="29"/>
  <c r="D25" i="29" s="1"/>
  <c r="G20" i="29"/>
  <c r="G19" i="29"/>
  <c r="E19" i="29"/>
  <c r="G18" i="29"/>
  <c r="E17" i="29"/>
  <c r="E25" i="29" s="1"/>
  <c r="F13" i="29"/>
  <c r="E13" i="29"/>
  <c r="D13" i="29"/>
  <c r="C13" i="29"/>
  <c r="G12" i="29"/>
  <c r="D12" i="29"/>
  <c r="G11" i="29"/>
  <c r="G10" i="29"/>
  <c r="D32" i="27"/>
  <c r="E32" i="27" s="1"/>
  <c r="K31" i="27"/>
  <c r="I31" i="27"/>
  <c r="H31" i="27"/>
  <c r="E31" i="27"/>
  <c r="H30" i="27"/>
  <c r="E30" i="27"/>
  <c r="I30" i="27" s="1"/>
  <c r="K30" i="27" s="1"/>
  <c r="G29" i="27"/>
  <c r="G32" i="27" s="1"/>
  <c r="E29" i="27"/>
  <c r="D29" i="27"/>
  <c r="C29" i="27"/>
  <c r="C32" i="27" s="1"/>
  <c r="I28" i="27"/>
  <c r="K28" i="27" s="1"/>
  <c r="H28" i="27"/>
  <c r="E28" i="27"/>
  <c r="H27" i="27"/>
  <c r="E27" i="27"/>
  <c r="K26" i="27"/>
  <c r="I26" i="27"/>
  <c r="H26" i="27"/>
  <c r="E26" i="27"/>
  <c r="I25" i="27"/>
  <c r="K25" i="27" s="1"/>
  <c r="E25" i="27"/>
  <c r="I24" i="27"/>
  <c r="F24" i="27"/>
  <c r="H24" i="27" s="1"/>
  <c r="E24" i="27"/>
  <c r="K24" i="27" s="1"/>
  <c r="G23" i="27"/>
  <c r="F23" i="27"/>
  <c r="H23" i="27" s="1"/>
  <c r="D23" i="27"/>
  <c r="C23" i="27"/>
  <c r="I22" i="27"/>
  <c r="K22" i="27" s="1"/>
  <c r="H22" i="27"/>
  <c r="E22" i="27"/>
  <c r="E23" i="27" s="1"/>
  <c r="H21" i="27"/>
  <c r="E21" i="27"/>
  <c r="K20" i="27"/>
  <c r="I20" i="27"/>
  <c r="H20" i="27"/>
  <c r="E20" i="27"/>
  <c r="I19" i="27"/>
  <c r="K19" i="27" s="1"/>
  <c r="H19" i="27"/>
  <c r="E19" i="27"/>
  <c r="H18" i="27"/>
  <c r="E18" i="27"/>
  <c r="K17" i="27"/>
  <c r="I17" i="27"/>
  <c r="H17" i="27"/>
  <c r="E17" i="27"/>
  <c r="I16" i="27"/>
  <c r="K16" i="27" s="1"/>
  <c r="H16" i="27"/>
  <c r="E16" i="27"/>
  <c r="H15" i="27"/>
  <c r="E15" i="27"/>
  <c r="K14" i="27"/>
  <c r="I14" i="27"/>
  <c r="H14" i="27"/>
  <c r="E14" i="27"/>
  <c r="I13" i="27"/>
  <c r="K13" i="27" s="1"/>
  <c r="H13" i="27"/>
  <c r="E13" i="27"/>
  <c r="H12" i="27"/>
  <c r="E12" i="27"/>
  <c r="I11" i="27"/>
  <c r="H11" i="27"/>
  <c r="E11" i="27"/>
  <c r="H10" i="27"/>
  <c r="E10" i="27"/>
  <c r="I10" i="27" s="1"/>
  <c r="E39" i="30" l="1"/>
  <c r="C39" i="30"/>
  <c r="G39" i="30" s="1"/>
  <c r="H10" i="30"/>
  <c r="D31" i="30"/>
  <c r="G31" i="30" s="1"/>
  <c r="F31" i="30"/>
  <c r="H9" i="30"/>
  <c r="G21" i="30"/>
  <c r="G23" i="30" s="1"/>
  <c r="H12" i="29"/>
  <c r="H10" i="29"/>
  <c r="H11" i="29"/>
  <c r="G13" i="29"/>
  <c r="G29" i="29"/>
  <c r="G17" i="29"/>
  <c r="G21" i="29"/>
  <c r="K21" i="27"/>
  <c r="K27" i="27"/>
  <c r="K18" i="27"/>
  <c r="I12" i="27"/>
  <c r="K12" i="27" s="1"/>
  <c r="I18" i="27"/>
  <c r="I21" i="27"/>
  <c r="I27" i="27"/>
  <c r="I29" i="27"/>
  <c r="I15" i="27"/>
  <c r="I23" i="27" s="1"/>
  <c r="K23" i="27" s="1"/>
  <c r="F25" i="27"/>
  <c r="H25" i="27" s="1"/>
  <c r="F29" i="27"/>
  <c r="H11" i="30" l="1"/>
  <c r="H13" i="29"/>
  <c r="G25" i="29"/>
  <c r="G31" i="29"/>
  <c r="H30" i="29" s="1"/>
  <c r="H29" i="29"/>
  <c r="H31" i="29" s="1"/>
  <c r="I32" i="27"/>
  <c r="K32" i="27" s="1"/>
  <c r="K15" i="27"/>
  <c r="F32" i="27"/>
  <c r="H29" i="27"/>
  <c r="H32" i="27" s="1"/>
  <c r="K29" i="27"/>
  <c r="H29" i="26" l="1"/>
  <c r="G29" i="26"/>
  <c r="F29" i="26"/>
  <c r="E29" i="26"/>
  <c r="R86" i="25" l="1"/>
  <c r="Q86" i="25"/>
  <c r="P86" i="25"/>
  <c r="O86" i="25"/>
  <c r="N86" i="25"/>
  <c r="M86" i="25"/>
  <c r="L86" i="25"/>
  <c r="K86" i="25"/>
  <c r="J86" i="25"/>
  <c r="I86" i="25"/>
  <c r="H86" i="25"/>
  <c r="G86" i="25"/>
  <c r="F86" i="25"/>
  <c r="E86" i="25"/>
  <c r="D86" i="25"/>
  <c r="C86" i="25"/>
  <c r="I30" i="23"/>
  <c r="H30" i="23"/>
  <c r="G30" i="23"/>
  <c r="F30" i="23"/>
  <c r="E30" i="23"/>
  <c r="D30" i="23"/>
  <c r="C30" i="23"/>
  <c r="B30" i="23"/>
  <c r="E157" i="8" l="1"/>
  <c r="D157" i="8"/>
  <c r="E156" i="8"/>
  <c r="D156" i="8"/>
  <c r="D155" i="8" s="1"/>
  <c r="E155" i="8"/>
  <c r="E153" i="8"/>
  <c r="D153" i="8"/>
  <c r="E150" i="8"/>
  <c r="D150" i="8"/>
  <c r="D147" i="8" s="1"/>
  <c r="E148" i="8"/>
  <c r="E147" i="8" s="1"/>
  <c r="D148" i="8"/>
  <c r="E145" i="8"/>
  <c r="D145" i="8"/>
  <c r="D144" i="8" s="1"/>
  <c r="E144" i="8"/>
  <c r="E140" i="8"/>
  <c r="D140" i="8"/>
  <c r="E139" i="8"/>
  <c r="D139" i="8"/>
  <c r="E127" i="8"/>
  <c r="D127" i="8"/>
  <c r="E117" i="8"/>
  <c r="D117" i="8"/>
  <c r="E109" i="8"/>
  <c r="D109" i="8"/>
  <c r="D108" i="8" s="1"/>
  <c r="E108" i="8"/>
  <c r="E90" i="8"/>
  <c r="D90" i="8"/>
  <c r="E85" i="8"/>
  <c r="D85" i="8"/>
  <c r="D79" i="8" s="1"/>
  <c r="E80" i="8"/>
  <c r="E79" i="8" s="1"/>
  <c r="E78" i="8" s="1"/>
  <c r="D80" i="8"/>
  <c r="E74" i="8"/>
  <c r="E68" i="8" s="1"/>
  <c r="D74" i="8"/>
  <c r="E69" i="8"/>
  <c r="D69" i="8"/>
  <c r="D68" i="8"/>
  <c r="E65" i="8"/>
  <c r="D65" i="8"/>
  <c r="E61" i="8"/>
  <c r="D61" i="8"/>
  <c r="E59" i="8"/>
  <c r="D59" i="8"/>
  <c r="D58" i="8" s="1"/>
  <c r="E58" i="8"/>
  <c r="E55" i="8"/>
  <c r="D55" i="8"/>
  <c r="E49" i="8"/>
  <c r="D49" i="8"/>
  <c r="E45" i="8"/>
  <c r="D45" i="8"/>
  <c r="E40" i="8"/>
  <c r="D40" i="8"/>
  <c r="E36" i="8"/>
  <c r="D36" i="8"/>
  <c r="D35" i="8" s="1"/>
  <c r="E35" i="8"/>
  <c r="E32" i="8"/>
  <c r="D32" i="8"/>
  <c r="E31" i="8"/>
  <c r="D31" i="8"/>
  <c r="E29" i="8"/>
  <c r="E28" i="8" s="1"/>
  <c r="D29" i="8"/>
  <c r="D28" i="8"/>
  <c r="E21" i="8"/>
  <c r="D21" i="8"/>
  <c r="E15" i="8"/>
  <c r="E10" i="8" s="1"/>
  <c r="D15" i="8"/>
  <c r="E11" i="8"/>
  <c r="D11" i="8"/>
  <c r="D10" i="8"/>
  <c r="D9" i="8" s="1"/>
  <c r="D78" i="8" l="1"/>
  <c r="E9" i="8"/>
  <c r="E199" i="7" l="1"/>
  <c r="E185" i="7" s="1"/>
  <c r="D199" i="7"/>
  <c r="C199" i="7"/>
  <c r="B199" i="7"/>
  <c r="E194" i="7"/>
  <c r="D194" i="7"/>
  <c r="C194" i="7"/>
  <c r="B194" i="7"/>
  <c r="E186" i="7"/>
  <c r="D186" i="7"/>
  <c r="D185" i="7" s="1"/>
  <c r="C186" i="7"/>
  <c r="C185" i="7" s="1"/>
  <c r="B186" i="7"/>
  <c r="B185" i="7" s="1"/>
  <c r="E180" i="7"/>
  <c r="D180" i="7"/>
  <c r="C180" i="7"/>
  <c r="B180" i="7"/>
  <c r="E178" i="7"/>
  <c r="D178" i="7"/>
  <c r="C178" i="7"/>
  <c r="B178" i="7"/>
  <c r="E174" i="7"/>
  <c r="D174" i="7"/>
  <c r="C174" i="7"/>
  <c r="B174" i="7"/>
  <c r="E172" i="7"/>
  <c r="E171" i="7" s="1"/>
  <c r="D172" i="7"/>
  <c r="D171" i="7" s="1"/>
  <c r="C172" i="7"/>
  <c r="C171" i="7" s="1"/>
  <c r="B172" i="7"/>
  <c r="B171" i="7"/>
  <c r="E167" i="7"/>
  <c r="E166" i="7" s="1"/>
  <c r="D167" i="7"/>
  <c r="C167" i="7"/>
  <c r="B167" i="7"/>
  <c r="B166" i="7" s="1"/>
  <c r="D166" i="7"/>
  <c r="C166" i="7"/>
  <c r="E162" i="7"/>
  <c r="D162" i="7"/>
  <c r="D161" i="7" s="1"/>
  <c r="C162" i="7"/>
  <c r="C161" i="7" s="1"/>
  <c r="B162" i="7"/>
  <c r="B161" i="7" s="1"/>
  <c r="E161" i="7"/>
  <c r="E145" i="7"/>
  <c r="D145" i="7"/>
  <c r="C145" i="7"/>
  <c r="B145" i="7"/>
  <c r="E135" i="7"/>
  <c r="D135" i="7"/>
  <c r="C135" i="7"/>
  <c r="B135" i="7"/>
  <c r="E125" i="7"/>
  <c r="E124" i="7" s="1"/>
  <c r="D125" i="7"/>
  <c r="C125" i="7"/>
  <c r="B125" i="7"/>
  <c r="B124" i="7" s="1"/>
  <c r="D124" i="7"/>
  <c r="C124" i="7"/>
  <c r="E109" i="7"/>
  <c r="D109" i="7"/>
  <c r="C109" i="7"/>
  <c r="B109" i="7"/>
  <c r="E102" i="7"/>
  <c r="D102" i="7"/>
  <c r="C102" i="7"/>
  <c r="B102" i="7"/>
  <c r="E96" i="7"/>
  <c r="E95" i="7" s="1"/>
  <c r="E94" i="7" s="1"/>
  <c r="D96" i="7"/>
  <c r="D95" i="7" s="1"/>
  <c r="D94" i="7" s="1"/>
  <c r="C96" i="7"/>
  <c r="C95" i="7" s="1"/>
  <c r="B96" i="7"/>
  <c r="B95" i="7"/>
  <c r="E89" i="7"/>
  <c r="D89" i="7"/>
  <c r="C89" i="7"/>
  <c r="B89" i="7"/>
  <c r="E82" i="7"/>
  <c r="D82" i="7"/>
  <c r="D81" i="7" s="1"/>
  <c r="C82" i="7"/>
  <c r="C81" i="7" s="1"/>
  <c r="B82" i="7"/>
  <c r="B81" i="7" s="1"/>
  <c r="E81" i="7"/>
  <c r="E78" i="7"/>
  <c r="D78" i="7"/>
  <c r="C78" i="7"/>
  <c r="C68" i="7" s="1"/>
  <c r="B78" i="7"/>
  <c r="E74" i="7"/>
  <c r="D74" i="7"/>
  <c r="C74" i="7"/>
  <c r="B74" i="7"/>
  <c r="E69" i="7"/>
  <c r="E68" i="7" s="1"/>
  <c r="D69" i="7"/>
  <c r="C69" i="7"/>
  <c r="B69" i="7"/>
  <c r="B68" i="7" s="1"/>
  <c r="D68" i="7"/>
  <c r="E65" i="7"/>
  <c r="D65" i="7"/>
  <c r="C65" i="7"/>
  <c r="B65" i="7"/>
  <c r="E62" i="7"/>
  <c r="D62" i="7"/>
  <c r="C62" i="7"/>
  <c r="B62" i="7"/>
  <c r="E56" i="7"/>
  <c r="D56" i="7"/>
  <c r="C56" i="7"/>
  <c r="B56" i="7"/>
  <c r="E51" i="7"/>
  <c r="D51" i="7"/>
  <c r="C51" i="7"/>
  <c r="B51" i="7"/>
  <c r="E46" i="7"/>
  <c r="D46" i="7"/>
  <c r="C46" i="7"/>
  <c r="B46" i="7"/>
  <c r="E43" i="7"/>
  <c r="E42" i="7" s="1"/>
  <c r="D43" i="7"/>
  <c r="D42" i="7" s="1"/>
  <c r="C43" i="7"/>
  <c r="C42" i="7" s="1"/>
  <c r="B43" i="7"/>
  <c r="B42" i="7"/>
  <c r="E39" i="7"/>
  <c r="D39" i="7"/>
  <c r="C39" i="7"/>
  <c r="B39" i="7"/>
  <c r="E34" i="7"/>
  <c r="E33" i="7" s="1"/>
  <c r="D34" i="7"/>
  <c r="D33" i="7" s="1"/>
  <c r="C34" i="7"/>
  <c r="C33" i="7" s="1"/>
  <c r="B34" i="7"/>
  <c r="B33" i="7"/>
  <c r="E31" i="7"/>
  <c r="E30" i="7" s="1"/>
  <c r="D31" i="7"/>
  <c r="C31" i="7"/>
  <c r="B31" i="7"/>
  <c r="B30" i="7" s="1"/>
  <c r="D30" i="7"/>
  <c r="C30" i="7"/>
  <c r="E23" i="7"/>
  <c r="D23" i="7"/>
  <c r="C23" i="7"/>
  <c r="B23" i="7"/>
  <c r="E17" i="7"/>
  <c r="D17" i="7"/>
  <c r="C17" i="7"/>
  <c r="B17" i="7"/>
  <c r="E12" i="7"/>
  <c r="E11" i="7" s="1"/>
  <c r="D12" i="7"/>
  <c r="D11" i="7" s="1"/>
  <c r="C12" i="7"/>
  <c r="C11" i="7" s="1"/>
  <c r="B12" i="7"/>
  <c r="B11" i="7"/>
  <c r="B10" i="7" s="1"/>
  <c r="C10" i="7" l="1"/>
  <c r="D10" i="7"/>
  <c r="D208" i="7" s="1"/>
  <c r="B94" i="7"/>
  <c r="E10" i="7"/>
  <c r="E208" i="7" s="1"/>
  <c r="C94" i="7"/>
  <c r="C208" i="7"/>
  <c r="G55" i="6" l="1"/>
  <c r="F55" i="6"/>
  <c r="E55" i="6"/>
  <c r="D55" i="6"/>
  <c r="C55" i="6"/>
  <c r="G49" i="6"/>
  <c r="F49" i="6"/>
  <c r="E49" i="6"/>
  <c r="D49" i="6"/>
  <c r="C49" i="6"/>
  <c r="G37" i="6"/>
  <c r="F37" i="6"/>
  <c r="E37" i="6"/>
  <c r="D37" i="6"/>
  <c r="C37" i="6"/>
  <c r="G33" i="6"/>
  <c r="F33" i="6"/>
  <c r="E33" i="6"/>
  <c r="D33" i="6"/>
  <c r="C33" i="6"/>
  <c r="G28" i="6"/>
  <c r="F28" i="6"/>
  <c r="E28" i="6"/>
  <c r="D28" i="6"/>
  <c r="C28" i="6"/>
  <c r="G25" i="6"/>
  <c r="F25" i="6"/>
  <c r="E25" i="6"/>
  <c r="D25" i="6"/>
  <c r="C25" i="6"/>
  <c r="G18" i="6"/>
  <c r="F18" i="6"/>
  <c r="E18" i="6"/>
  <c r="D18" i="6"/>
  <c r="C18" i="6"/>
  <c r="G11" i="6"/>
  <c r="G10" i="6" s="1"/>
  <c r="G9" i="6" s="1"/>
  <c r="G32" i="6" s="1"/>
  <c r="F11" i="6"/>
  <c r="E11" i="6"/>
  <c r="E10" i="6" s="1"/>
  <c r="E9" i="6" s="1"/>
  <c r="E32" i="6" s="1"/>
  <c r="D11" i="6"/>
  <c r="D10" i="6" s="1"/>
  <c r="D9" i="6" s="1"/>
  <c r="D32" i="6" s="1"/>
  <c r="C11" i="6"/>
  <c r="F10" i="6"/>
  <c r="F9" i="6" s="1"/>
  <c r="F32" i="6" s="1"/>
  <c r="C10" i="6"/>
  <c r="C9" i="6" s="1"/>
  <c r="C32" i="6" s="1"/>
  <c r="E42" i="5" l="1"/>
  <c r="E41" i="5"/>
  <c r="E40" i="5" s="1"/>
  <c r="E38" i="5" s="1"/>
  <c r="I40" i="5"/>
  <c r="I38" i="5" s="1"/>
  <c r="G40" i="5"/>
  <c r="G38" i="5" s="1"/>
  <c r="F40" i="5"/>
  <c r="D40" i="5"/>
  <c r="D38" i="5" s="1"/>
  <c r="E39" i="5"/>
  <c r="H38" i="5"/>
  <c r="F38" i="5"/>
  <c r="I34" i="5"/>
  <c r="H34" i="5"/>
  <c r="G34" i="5"/>
  <c r="F34" i="5"/>
  <c r="E34" i="5"/>
  <c r="D34" i="5"/>
  <c r="D19" i="5" s="1"/>
  <c r="D37" i="5" s="1"/>
  <c r="D43" i="5" s="1"/>
  <c r="D45" i="5" s="1"/>
  <c r="I31" i="5"/>
  <c r="H31" i="5"/>
  <c r="G31" i="5"/>
  <c r="F31" i="5"/>
  <c r="E31" i="5"/>
  <c r="D31" i="5"/>
  <c r="I26" i="5"/>
  <c r="H26" i="5"/>
  <c r="G26" i="5"/>
  <c r="F26" i="5"/>
  <c r="F19" i="5" s="1"/>
  <c r="E26" i="5"/>
  <c r="D26" i="5"/>
  <c r="I23" i="5"/>
  <c r="H23" i="5"/>
  <c r="G23" i="5"/>
  <c r="I20" i="5"/>
  <c r="I19" i="5" s="1"/>
  <c r="H20" i="5"/>
  <c r="H19" i="5" s="1"/>
  <c r="G20" i="5"/>
  <c r="G19" i="5" s="1"/>
  <c r="G37" i="5" s="1"/>
  <c r="F20" i="5"/>
  <c r="E20" i="5"/>
  <c r="D20" i="5"/>
  <c r="E19" i="5"/>
  <c r="E37" i="5" s="1"/>
  <c r="E43" i="5" s="1"/>
  <c r="E45" i="5" s="1"/>
  <c r="G18" i="5"/>
  <c r="E18" i="5"/>
  <c r="D18" i="5"/>
  <c r="I15" i="5"/>
  <c r="H15" i="5"/>
  <c r="G15" i="5"/>
  <c r="F15" i="5"/>
  <c r="E15" i="5"/>
  <c r="D15" i="5"/>
  <c r="I9" i="5"/>
  <c r="I18" i="5" s="1"/>
  <c r="I37" i="5" s="1"/>
  <c r="I43" i="5" s="1"/>
  <c r="I45" i="5" s="1"/>
  <c r="H9" i="5"/>
  <c r="H18" i="5" s="1"/>
  <c r="F9" i="5"/>
  <c r="F18" i="5" s="1"/>
  <c r="F37" i="5" s="1"/>
  <c r="F43" i="5" s="1"/>
  <c r="F45" i="5" s="1"/>
  <c r="E9" i="5"/>
  <c r="D9" i="5"/>
  <c r="H37" i="5" l="1"/>
  <c r="H43" i="5" s="1"/>
  <c r="H45" i="5" s="1"/>
  <c r="G43" i="5"/>
  <c r="G45" i="5" s="1"/>
</calcChain>
</file>

<file path=xl/sharedStrings.xml><?xml version="1.0" encoding="utf-8"?>
<sst xmlns="http://schemas.openxmlformats.org/spreadsheetml/2006/main" count="12834" uniqueCount="3610">
  <si>
    <t>Tax</t>
  </si>
  <si>
    <t>Non Tax</t>
  </si>
  <si>
    <t>Last years balance and irregularities</t>
  </si>
  <si>
    <t>Expenditure</t>
  </si>
  <si>
    <t>Recurrent</t>
  </si>
  <si>
    <t>Capital</t>
  </si>
  <si>
    <t>Domestic share investment</t>
  </si>
  <si>
    <t>Foreign Share Investment</t>
  </si>
  <si>
    <t>External-net Borrowing</t>
  </si>
  <si>
    <t>Domestic-Net Browing</t>
  </si>
  <si>
    <t>Net Internal Loan Investment</t>
  </si>
  <si>
    <t>Net Share Investment</t>
  </si>
  <si>
    <t>Internal Loan Investment</t>
  </si>
  <si>
    <t>Cheque issued but not presented for payment</t>
  </si>
  <si>
    <t>2016/17</t>
  </si>
  <si>
    <t>(A) Revenue and Grant</t>
  </si>
  <si>
    <t>Less: Internal loan Investment refund</t>
  </si>
  <si>
    <t>External principal repayment</t>
  </si>
  <si>
    <t>Less: External Borowing</t>
  </si>
  <si>
    <t>Less: Domestic Borrowing</t>
  </si>
  <si>
    <t>Domestic princial repayment</t>
  </si>
  <si>
    <t>Receipt</t>
  </si>
  <si>
    <t>Others</t>
  </si>
  <si>
    <t>Less: Foreign Share Investment Re-fund</t>
  </si>
  <si>
    <t>(D) Financing</t>
  </si>
  <si>
    <t>(E) Consolidated Fund Balance (Before Misc. Adjustments) (C-D)</t>
  </si>
  <si>
    <t>(F) Miscellenous Adjustment</t>
  </si>
  <si>
    <t>(G) Consolidated Fund Balance (After Misc. Adjustments) (E-F)</t>
  </si>
  <si>
    <t>NPR. In Million</t>
  </si>
  <si>
    <t>Fiscal Year</t>
  </si>
  <si>
    <t>2017/18</t>
  </si>
  <si>
    <t>(C) Budget Surplus (+) / Deficiet(-) (A-B)</t>
  </si>
  <si>
    <t>Less: Domestic share divestment</t>
  </si>
  <si>
    <t>Government of Nepal</t>
  </si>
  <si>
    <t>Financial Comptroller General Office</t>
  </si>
  <si>
    <t>Ministry of Finance</t>
  </si>
  <si>
    <t>2018/19</t>
  </si>
  <si>
    <t>ANNEX-1</t>
  </si>
  <si>
    <t>(B) Expenditure (Including Direct Payment)</t>
  </si>
  <si>
    <t>Grant (Including Direct Payment)</t>
  </si>
  <si>
    <t>2019/20</t>
  </si>
  <si>
    <t>Net External Loan Investment</t>
  </si>
  <si>
    <t>External Loan Investment</t>
  </si>
  <si>
    <t>Less: External loan Investment refund</t>
  </si>
  <si>
    <t>2020/21</t>
  </si>
  <si>
    <t>FY  2020/21</t>
  </si>
  <si>
    <t>Federal Treasury Position</t>
  </si>
  <si>
    <t>Target</t>
  </si>
  <si>
    <t>Revenue Sharing - State and Local</t>
  </si>
  <si>
    <t>Last Fiscal Year Balance</t>
  </si>
  <si>
    <t>Federal Treasury Position Upto This Fiscal Year</t>
  </si>
  <si>
    <t>ANNEX-2</t>
  </si>
  <si>
    <t xml:space="preserve">                                                                                                                   Government of Nepal                                                                                                                       </t>
  </si>
  <si>
    <t>Comparative Data Sheet</t>
  </si>
  <si>
    <t>FY 2020/21</t>
  </si>
  <si>
    <t>Total Revenue, Grant and Recovery of Irregularities</t>
  </si>
  <si>
    <t>Revenue</t>
  </si>
  <si>
    <t>Tax revenue</t>
  </si>
  <si>
    <t xml:space="preserve">    Taxes on income, profits and capital gains</t>
  </si>
  <si>
    <t xml:space="preserve">    Taxes on payroll and workforce</t>
  </si>
  <si>
    <t xml:space="preserve">    Taxes on property</t>
  </si>
  <si>
    <t xml:space="preserve">    Taxes on goods and services</t>
  </si>
  <si>
    <t xml:space="preserve">    Taxes on international trade and transactions</t>
  </si>
  <si>
    <t xml:space="preserve">    Other taxes</t>
  </si>
  <si>
    <t xml:space="preserve">Other Revenue /Non Tax </t>
  </si>
  <si>
    <t xml:space="preserve">    Property Income</t>
  </si>
  <si>
    <t xml:space="preserve">    Sales of Goods and Services</t>
  </si>
  <si>
    <t xml:space="preserve">    Penalties, Fines &amp; Forfeitures</t>
  </si>
  <si>
    <t xml:space="preserve">    Voluntary Transfers other than Grants</t>
  </si>
  <si>
    <t xml:space="preserve">    Miscellaneous Revenue</t>
  </si>
  <si>
    <t>Foreign Grant (Including Direct Payment)</t>
  </si>
  <si>
    <t>Other Income</t>
  </si>
  <si>
    <t>Irregularities (Beruju)</t>
  </si>
  <si>
    <t>Principal Refund of Investment</t>
  </si>
  <si>
    <t>Total Expenditure (Including Direct Payment)</t>
  </si>
  <si>
    <t>Recurrent Expenditure</t>
  </si>
  <si>
    <t>Capital Expenditure</t>
  </si>
  <si>
    <t>Financing</t>
  </si>
  <si>
    <t>Budget Deficit (-) or Surplus (+)</t>
  </si>
  <si>
    <t>Source of Expenditure(Including Direct Payment)</t>
  </si>
  <si>
    <t>Foreign Loan Expenditure</t>
  </si>
  <si>
    <t>Foreign Grant Expenditure</t>
  </si>
  <si>
    <t>Function Wise Expenditure(Not including Financing Expenditure in 2020/21)</t>
  </si>
  <si>
    <t xml:space="preserve">General Public Services </t>
  </si>
  <si>
    <t>Defence</t>
  </si>
  <si>
    <t xml:space="preserve">Public Order and Safety </t>
  </si>
  <si>
    <t>Economic Affairs</t>
  </si>
  <si>
    <t>Environmental Protection</t>
  </si>
  <si>
    <t>Housing and Community Amenities</t>
  </si>
  <si>
    <t>Health</t>
  </si>
  <si>
    <t>Recreation , Culture and Religion</t>
  </si>
  <si>
    <t xml:space="preserve">Education </t>
  </si>
  <si>
    <t>Social Protection</t>
  </si>
  <si>
    <t xml:space="preserve">Debt </t>
  </si>
  <si>
    <t>Total Outstanding Debt</t>
  </si>
  <si>
    <t>Outstanding External Debt</t>
  </si>
  <si>
    <t>Outstanding Internal Debt</t>
  </si>
  <si>
    <t>Domestic Borrowing</t>
  </si>
  <si>
    <t>Re-payment of External Debt</t>
  </si>
  <si>
    <t>Re-payment of Internal Debt</t>
  </si>
  <si>
    <t>Total Debt Servicing</t>
  </si>
  <si>
    <t xml:space="preserve">    Debt Servicing (Internal)</t>
  </si>
  <si>
    <t xml:space="preserve">    Debt Servicing (External)</t>
  </si>
  <si>
    <t>GDP  (at current prices)</t>
  </si>
  <si>
    <t>Annex-3</t>
  </si>
  <si>
    <t xml:space="preserve">Government of Nepal </t>
  </si>
  <si>
    <t>Revenue Collection Detail with Divisible</t>
  </si>
  <si>
    <t>Revenue Head</t>
  </si>
  <si>
    <t xml:space="preserve">  Target </t>
  </si>
  <si>
    <t xml:space="preserve">  Revenue </t>
  </si>
  <si>
    <t xml:space="preserve"> Target </t>
  </si>
  <si>
    <t xml:space="preserve"> Taxes</t>
  </si>
  <si>
    <t xml:space="preserve"> Taxes on income, profits, and capital gains</t>
  </si>
  <si>
    <t xml:space="preserve"> Payable by individuals &amp; Sole Traders</t>
  </si>
  <si>
    <t>11111 Individual or Sole Traders</t>
  </si>
  <si>
    <t>11112 Remuneration Tax</t>
  </si>
  <si>
    <t>11113 Capital Gain - Individuals</t>
  </si>
  <si>
    <t>11114 Agriculture income Tax</t>
  </si>
  <si>
    <t xml:space="preserve"> Payable by entrerprizes and corporations</t>
  </si>
  <si>
    <t>11121 Company Profit Tax - Government Corporations Companies</t>
  </si>
  <si>
    <t>11122 Company Profit Tax - Public Limited Companies</t>
  </si>
  <si>
    <t>11123 Company Profit Tax - Private LimitedCcompanies</t>
  </si>
  <si>
    <t>11124 Company Profit Tax - Other Institutions</t>
  </si>
  <si>
    <t>11125  Capital gain - Entity</t>
  </si>
  <si>
    <t>Taxes on Investment and other income</t>
  </si>
  <si>
    <t>11131 Taxes on Rent &amp; Lease Income</t>
  </si>
  <si>
    <t>11132 Interest</t>
  </si>
  <si>
    <t>11133 Dividend</t>
  </si>
  <si>
    <t>11134 Other Investment Income</t>
  </si>
  <si>
    <t>11135 Tax on gambling, lottery, souviner and grants</t>
  </si>
  <si>
    <t>11139 Taxes on other income</t>
  </si>
  <si>
    <t xml:space="preserve"> Taxes on payroll and workforce</t>
  </si>
  <si>
    <t>Social Security Taxes on payroll</t>
  </si>
  <si>
    <t>11211 Social Security Taxes on payroll</t>
  </si>
  <si>
    <t xml:space="preserve"> Taxes on property</t>
  </si>
  <si>
    <t xml:space="preserve"> Recurrent taxes on immovable property</t>
  </si>
  <si>
    <t>11311 Annual Property Tax individual</t>
  </si>
  <si>
    <t>11312 Annual Property Tax corporate</t>
  </si>
  <si>
    <t>11313 Unified Property Tax</t>
  </si>
  <si>
    <t>11314 Land tax</t>
  </si>
  <si>
    <t>Taxes on Net Assets</t>
  </si>
  <si>
    <t>11321 House Rent Tax</t>
  </si>
  <si>
    <t>11322 Other Rent Tax</t>
  </si>
  <si>
    <t xml:space="preserve"> Taxes on goods and services</t>
  </si>
  <si>
    <t>Taxes on Goods and Services</t>
  </si>
  <si>
    <t>11411 VAT from another source Except Divisible Revenue</t>
  </si>
  <si>
    <t>11412 VAT from another source Except Divisible Revenue</t>
  </si>
  <si>
    <t>Excise Duty</t>
  </si>
  <si>
    <t>11422  Import</t>
  </si>
  <si>
    <t>11423 Health Risk Tax Export</t>
  </si>
  <si>
    <t>11424 Health Risk Tax Import (Excise on other produced items)</t>
  </si>
  <si>
    <t>11425 Import Duties</t>
  </si>
  <si>
    <t xml:space="preserve"> Taxes on specific services</t>
  </si>
  <si>
    <t>11441 Foreign Employment Services</t>
  </si>
  <si>
    <t>11442 Health Services</t>
  </si>
  <si>
    <t>11443 Education Services- Education Institute</t>
  </si>
  <si>
    <t>11444 Education Services- Aboard Study</t>
  </si>
  <si>
    <t>Taxes on use of Infrastructure and vehicle</t>
  </si>
  <si>
    <t>11451 Vehicle Tax</t>
  </si>
  <si>
    <t>11452 Taxes on the use of infrastructure</t>
  </si>
  <si>
    <t>11453 Road Maintenance and Improvement Duty</t>
  </si>
  <si>
    <t>11454 Road Construction and Maintenance Duty</t>
  </si>
  <si>
    <t>11455 Infrastructure Tax</t>
  </si>
  <si>
    <t xml:space="preserve"> Health Risk Tax</t>
  </si>
  <si>
    <t>11461 Health Risk Tax Production</t>
  </si>
  <si>
    <t>11462 Health Risk Tax Import</t>
  </si>
  <si>
    <t>Taxes on Advertisement and Entertainment</t>
  </si>
  <si>
    <t xml:space="preserve">11471 Taxes on Advertisement </t>
  </si>
  <si>
    <t>11472 Taxes on Other Entertainment</t>
  </si>
  <si>
    <t xml:space="preserve"> Taxes on international trade and transactions</t>
  </si>
  <si>
    <t xml:space="preserve"> Customs  duties</t>
  </si>
  <si>
    <t>11511 Import duties Customs</t>
  </si>
  <si>
    <t>11512 Indian Excise Refund  Fees</t>
  </si>
  <si>
    <t>11513 Local Development Fees</t>
  </si>
  <si>
    <t>11514 Other Duties on Import</t>
  </si>
  <si>
    <t xml:space="preserve"> Taxes on exports</t>
  </si>
  <si>
    <t>11521 Export duty</t>
  </si>
  <si>
    <t>11522 Export Service Charge</t>
  </si>
  <si>
    <t>11523 Other Charges on Export</t>
  </si>
  <si>
    <t xml:space="preserve"> Other taxes on international trade and transactions</t>
  </si>
  <si>
    <t>11561 Agriculture service charge on imports</t>
  </si>
  <si>
    <t>11562 Other Income related to Customs</t>
  </si>
  <si>
    <t xml:space="preserve"> Other taxes</t>
  </si>
  <si>
    <t>Registration Fee</t>
  </si>
  <si>
    <t>11611 Firm Registration Fee</t>
  </si>
  <si>
    <t>11612 Agency Registration Fee</t>
  </si>
  <si>
    <t>11613 Business Registration Fee and Business Tax</t>
  </si>
  <si>
    <t>11614 Radio / F.M. Runnig/Operation Fee</t>
  </si>
  <si>
    <t>11615  T.V. Running/Operation Fee</t>
  </si>
  <si>
    <t>11621  Driving Lisence and Registration Fee</t>
  </si>
  <si>
    <t xml:space="preserve"> Ownership Certificate Charge</t>
  </si>
  <si>
    <t>11621 Driving Licence &amp; Vehicle Ownership Certificate Charge</t>
  </si>
  <si>
    <t>11622 Fire Arms Registration</t>
  </si>
  <si>
    <t>11631 Taxes for the commercialization of agricultural and livestock products</t>
  </si>
  <si>
    <t>11691 other Tax</t>
  </si>
  <si>
    <t xml:space="preserve"> Non Tax Revenue</t>
  </si>
  <si>
    <t xml:space="preserve"> Property Income</t>
  </si>
  <si>
    <t>14110 Interest</t>
  </si>
  <si>
    <t>14111 Interest  from financial institutions</t>
  </si>
  <si>
    <t>14112 Interest from commercial institutions</t>
  </si>
  <si>
    <t>14113 Interest from industrial institutions</t>
  </si>
  <si>
    <t>14114 Interest from service oriented  institutions</t>
  </si>
  <si>
    <t>14119 Interest from other institutions</t>
  </si>
  <si>
    <t>14120 Dividends</t>
  </si>
  <si>
    <t>14121 Dividend  from Financial Institutions</t>
  </si>
  <si>
    <t>14122 Dividend from  Commercial Institutions</t>
  </si>
  <si>
    <t>14123 Dividend from Industrial Institution</t>
  </si>
  <si>
    <t>14124 Dividend from Service Oriented Organization</t>
  </si>
  <si>
    <t>14125 Dividend from Other Institutions</t>
  </si>
  <si>
    <t>14129 Dividend from Other Institutions</t>
  </si>
  <si>
    <t xml:space="preserve"> Rent &amp; Royalty</t>
  </si>
  <si>
    <t>14151 Rent on Lease of Government Property</t>
  </si>
  <si>
    <t>14152 Royalty on Casino Operations.</t>
  </si>
  <si>
    <t>14156 Other Royalty</t>
  </si>
  <si>
    <t>14159 Other  non divisible Royalty</t>
  </si>
  <si>
    <t>14171 Royalty and Other Income from the Sales of Forest Products</t>
  </si>
  <si>
    <t>14172 Royalty from Mine Extraction</t>
  </si>
  <si>
    <t>14173 Royalty from Water Resources</t>
  </si>
  <si>
    <t>14175 Royalty from Trekking</t>
  </si>
  <si>
    <t>14176 Tourism Service fee</t>
  </si>
  <si>
    <t>14177 Land Registration fee</t>
  </si>
  <si>
    <t>14178 Tax on vehicle</t>
  </si>
  <si>
    <t>14179 Other Divisible Revenue</t>
  </si>
  <si>
    <t>14191 Tourism Fee</t>
  </si>
  <si>
    <t>14192 Trekking Fee</t>
  </si>
  <si>
    <t xml:space="preserve"> Sales of Goods and Services</t>
  </si>
  <si>
    <t xml:space="preserve"> Sales of Goods</t>
  </si>
  <si>
    <t>14211 Sales of agriculture product</t>
  </si>
  <si>
    <t>14212 Sale of Government Property</t>
  </si>
  <si>
    <t>14213 Sales of other items</t>
  </si>
  <si>
    <t>14214 Telephone Services Fee</t>
  </si>
  <si>
    <t>14215 Charge for the use of Telephone Services</t>
  </si>
  <si>
    <t>14216 Water Connection &amp; Supply</t>
  </si>
  <si>
    <t>14217 Fee for use of  Water for Irrigation</t>
  </si>
  <si>
    <t>14218 Charges for Consumption of Electricity</t>
  </si>
  <si>
    <t>14219 Other Service Fee and Sales</t>
  </si>
  <si>
    <t xml:space="preserve"> Administrative Fees</t>
  </si>
  <si>
    <t>14221 Court Fee</t>
  </si>
  <si>
    <t>14222 Charges for use of Postal Services</t>
  </si>
  <si>
    <t>14223 Income from Education Sector</t>
  </si>
  <si>
    <t>14224 Exam Fee</t>
  </si>
  <si>
    <t>14225  Income From Transport Sector</t>
  </si>
  <si>
    <t>14226 Export Import Licence Fee</t>
  </si>
  <si>
    <t>14227  Passport Fee</t>
  </si>
  <si>
    <t>14228 Visa Fee</t>
  </si>
  <si>
    <t>14229 Other Administrative  fee</t>
  </si>
  <si>
    <t xml:space="preserve"> Other Fee</t>
  </si>
  <si>
    <t>14242 Map pass Fee</t>
  </si>
  <si>
    <t>14243 Recommendation Fee</t>
  </si>
  <si>
    <t>14244 Personal Event Registration Fee</t>
  </si>
  <si>
    <t>14249 Other Fee</t>
  </si>
  <si>
    <t>14250 Other Administrative  fee</t>
  </si>
  <si>
    <t>14251 Company Registration Fee</t>
  </si>
  <si>
    <t>14252 Agency Registration Fee</t>
  </si>
  <si>
    <t>14254 Radio, FM operation fee</t>
  </si>
  <si>
    <t>14255 TV operation fee</t>
  </si>
  <si>
    <t>14257 Weapons Licence fee</t>
  </si>
  <si>
    <t>14261 Mines and Minerals fee</t>
  </si>
  <si>
    <t>14262 Electricity fee</t>
  </si>
  <si>
    <t>14263 Water Resources fee</t>
  </si>
  <si>
    <t>14264 Forest sector income</t>
  </si>
  <si>
    <t>14265 Other sector income</t>
  </si>
  <si>
    <t xml:space="preserve"> Penalties Fines &amp; Forfeiture</t>
  </si>
  <si>
    <t>14311 Judicial Penalty, Fines and Forfeiture</t>
  </si>
  <si>
    <t>14312 Administrative Penalty, Fines and Forfeiture</t>
  </si>
  <si>
    <t>14313 Forfeiture of Retention Money</t>
  </si>
  <si>
    <t xml:space="preserve"> Transfers other than Grants</t>
  </si>
  <si>
    <t>Recurrent Transfer</t>
  </si>
  <si>
    <t>14411 Recurrent</t>
  </si>
  <si>
    <t>Capital Transfer</t>
  </si>
  <si>
    <t>14421 Capital</t>
  </si>
  <si>
    <t xml:space="preserve"> Miscellaneous Revenue</t>
  </si>
  <si>
    <t xml:space="preserve"> Administrative Fee - Immigration and Tourism</t>
  </si>
  <si>
    <t>14511 Receipt from Insurance claim</t>
  </si>
  <si>
    <t xml:space="preserve"> Other Revenue</t>
  </si>
  <si>
    <t>14521 Pollution Control Fees</t>
  </si>
  <si>
    <t>14522 Small Vehicle Tax</t>
  </si>
  <si>
    <t>14529 Other Revenue</t>
  </si>
  <si>
    <t xml:space="preserve"> Capital Revenue</t>
  </si>
  <si>
    <t>14531 Sales of Government Land and Building</t>
  </si>
  <si>
    <t>Miscellaneous Receipt</t>
  </si>
  <si>
    <t>15111 Irreguralateries</t>
  </si>
  <si>
    <t>15112 Return off Released Amount</t>
  </si>
  <si>
    <t>15113 Grant Return</t>
  </si>
  <si>
    <t>32121 Cash from Last year balance</t>
  </si>
  <si>
    <t>Divisible Revenue</t>
  </si>
  <si>
    <t xml:space="preserve"> Value Added Tax</t>
  </si>
  <si>
    <t>33311 VAT - Receivable from divisible fund (Export)</t>
  </si>
  <si>
    <t>33312 VAT -Receivable fromother fund except DF (Import)</t>
  </si>
  <si>
    <t>33313 VAT - Goods, Sales &amp; Distribution</t>
  </si>
  <si>
    <t>33314 VAT - Services &amp; Contracts</t>
  </si>
  <si>
    <t>33315 VAT - Services, Tourism</t>
  </si>
  <si>
    <t>33316 VAT - Telephone, Insurance &amp; Air Travel</t>
  </si>
  <si>
    <t>33317 VAT - Non Registered(Reverse Charge)</t>
  </si>
  <si>
    <t>33331 Tobacco</t>
  </si>
  <si>
    <t>33332 Alcohol</t>
  </si>
  <si>
    <t>33333 Beer</t>
  </si>
  <si>
    <t>33334 Otherv Industrial Production</t>
  </si>
  <si>
    <t>Divisible Royalty from Natural Resources</t>
  </si>
  <si>
    <t>33345 Tourism Tax</t>
  </si>
  <si>
    <t>33361 Royalty on Forest</t>
  </si>
  <si>
    <t>33362 Royalty on Mineral and Mines</t>
  </si>
  <si>
    <t>33363 Royalty on Water Resources</t>
  </si>
  <si>
    <t>33364 Royalty on electricity</t>
  </si>
  <si>
    <t>33365 Royalty onMountainering Activities</t>
  </si>
  <si>
    <t>33369 Other Natural Resource income Royalty</t>
  </si>
  <si>
    <t>33391 Other Divisible Revenue</t>
  </si>
  <si>
    <t>Grand Total</t>
  </si>
  <si>
    <t>Annex 4</t>
  </si>
  <si>
    <t>Revenue Utilization of Federal Government</t>
  </si>
  <si>
    <t>F /Y 2020/21</t>
  </si>
  <si>
    <t>NPR in million</t>
  </si>
  <si>
    <t>S.No.</t>
  </si>
  <si>
    <t>Economic  Code</t>
  </si>
  <si>
    <t xml:space="preserve">Revenue Head </t>
  </si>
  <si>
    <t>Remark</t>
  </si>
  <si>
    <t xml:space="preserve"> Payable by Individuals &amp; Sole Traders</t>
  </si>
  <si>
    <t>Tax applicable to the income of sole firm and Personal Income</t>
  </si>
  <si>
    <t>Tax on Remuneration</t>
  </si>
  <si>
    <t>Tax on Capital Gain</t>
  </si>
  <si>
    <t>Tax applicable to the profit of the entity-Government Enterprises</t>
  </si>
  <si>
    <t>Tax applicable to the profit of the entity-Public Limited Company</t>
  </si>
  <si>
    <t>Tax applicable to the profit of the entity-Private Limited Company</t>
  </si>
  <si>
    <t>Tax applicable to the profit of the entity- Other Organization</t>
  </si>
  <si>
    <t xml:space="preserve">Tax on Capital Gain- Entity </t>
  </si>
  <si>
    <t>Tax applicable to income from Assets, Rent and  Contract</t>
  </si>
  <si>
    <t>Tax applicable to interest</t>
  </si>
  <si>
    <t>Tax applicable to Bonus</t>
  </si>
  <si>
    <t>Tax applicable to others income related to investment</t>
  </si>
  <si>
    <t>Unforseen Benefit Tax</t>
  </si>
  <si>
    <t>Tax applicable to others income</t>
  </si>
  <si>
    <t>Social Security Tax based on Remuneration</t>
  </si>
  <si>
    <t>Annual Tax applicable to Personal Property</t>
  </si>
  <si>
    <t>Annual Tax applicable to Institutional Property</t>
  </si>
  <si>
    <t>Value Added Taxes</t>
  </si>
  <si>
    <t>Value Added Tax received after sharing and allocation</t>
  </si>
  <si>
    <t>Value Added Tax received from others source other than sharing</t>
  </si>
  <si>
    <t>Excise Duty receivable after being share and allocation</t>
  </si>
  <si>
    <t>Excise Duty Import</t>
  </si>
  <si>
    <t>Health Hazard Tax on Domestic Production</t>
  </si>
  <si>
    <t>Health Hazard Tax on Foreign Product</t>
  </si>
  <si>
    <t>Health Service Tax</t>
  </si>
  <si>
    <t>Education Service Tax-Educational Organization</t>
  </si>
  <si>
    <t>Education Service Tax-Abroad Studies</t>
  </si>
  <si>
    <t>Tax on Transport Mean (Small Vehicle)</t>
  </si>
  <si>
    <t>Tax applicable to the use of Infrastructure Services</t>
  </si>
  <si>
    <t>Tax on road repair and Improvement</t>
  </si>
  <si>
    <t>Road Construction and Maintenance Tax</t>
  </si>
  <si>
    <t>Infrastructure Tax</t>
  </si>
  <si>
    <t>Other tax applicable to Goods and Service</t>
  </si>
  <si>
    <t>Health Hazard Tax based on Imports</t>
  </si>
  <si>
    <t>Custom - Imports</t>
  </si>
  <si>
    <t>Custom Fee on the Export</t>
  </si>
  <si>
    <t>Export Service Charge</t>
  </si>
  <si>
    <t>Other fees and Charges applicable on Export</t>
  </si>
  <si>
    <t>Agriculture Improvement Fees</t>
  </si>
  <si>
    <t>Others income related to the Custom</t>
  </si>
  <si>
    <t>Payment to be made by business man</t>
  </si>
  <si>
    <t>Agency Registration Fees</t>
  </si>
  <si>
    <t>Radio and F.M. Operaton Fees</t>
  </si>
  <si>
    <t>Telivision Operation Fees</t>
  </si>
  <si>
    <t>Weapons License Fees</t>
  </si>
  <si>
    <t>Other Tax</t>
  </si>
  <si>
    <t>Total of Tax Revenue</t>
  </si>
  <si>
    <t>Interest</t>
  </si>
  <si>
    <t>Interest received from Financial Institution</t>
  </si>
  <si>
    <t>Interest received from Business Institution</t>
  </si>
  <si>
    <t>Interest received from Service Institution</t>
  </si>
  <si>
    <t>Interest received from others Institution</t>
  </si>
  <si>
    <t>Dividends</t>
  </si>
  <si>
    <t>Bonus received from Financial Institution</t>
  </si>
  <si>
    <t>Bonus received from Business Institution</t>
  </si>
  <si>
    <t>Bonus received from Service Institution</t>
  </si>
  <si>
    <t>Bonus received from others Institution</t>
  </si>
  <si>
    <t>Income received from the rent on Government Property</t>
  </si>
  <si>
    <t>Royalty received from Casino</t>
  </si>
  <si>
    <t>Forestry Royalty received from Shared allocation</t>
  </si>
  <si>
    <t>Royalty related to Mining and Minerals received after shared allocation</t>
  </si>
  <si>
    <t>Royalty related to Electricity received after shared allocation</t>
  </si>
  <si>
    <t>Royalty related to Mountaineering received after shared allocation</t>
  </si>
  <si>
    <t>Royalty received from others sources</t>
  </si>
  <si>
    <t>Forest Royalty</t>
  </si>
  <si>
    <t>Mining and Minerals Royalty</t>
  </si>
  <si>
    <t>Mountaineering Royalty</t>
  </si>
  <si>
    <t>Tourist Service Fees Royalty</t>
  </si>
  <si>
    <t>House and Land Registration Fees</t>
  </si>
  <si>
    <t>Tax on vehicle</t>
  </si>
  <si>
    <t>Revenue received from others shared allocation</t>
  </si>
  <si>
    <t>Others Fees</t>
  </si>
  <si>
    <t>Tourism Fees</t>
  </si>
  <si>
    <t>Trekking Fees</t>
  </si>
  <si>
    <t>Amount received from the sale of Agriculture Product</t>
  </si>
  <si>
    <t>Amount Recived from the sales of Government Property</t>
  </si>
  <si>
    <t>Amount Recived from the sales of others things</t>
  </si>
  <si>
    <t>Telecommunication Service Fees</t>
  </si>
  <si>
    <t>Fee for Telephone Ownership</t>
  </si>
  <si>
    <t>Fees for the use of Canal and Irrigation Channel</t>
  </si>
  <si>
    <t>Electricity Service Fees</t>
  </si>
  <si>
    <t>Judicial Fees</t>
  </si>
  <si>
    <t>Postal Service Fees</t>
  </si>
  <si>
    <t>Income from Educational Sector</t>
  </si>
  <si>
    <t>Examination Fees</t>
  </si>
  <si>
    <t>Income of Transport sector</t>
  </si>
  <si>
    <t>License fees for Export and Import</t>
  </si>
  <si>
    <t>Passport Fee</t>
  </si>
  <si>
    <t>Visa Fee</t>
  </si>
  <si>
    <t>Other Administrative Service Fees</t>
  </si>
  <si>
    <t>Other Administrative  fee</t>
  </si>
  <si>
    <t>Other Administrative Fees</t>
  </si>
  <si>
    <t>Company Registration Fees</t>
  </si>
  <si>
    <t>Radio/F.M. Operation Fees</t>
  </si>
  <si>
    <t>Telivision License Fees</t>
  </si>
  <si>
    <t>Weapon License Fees</t>
  </si>
  <si>
    <t>Mining and Minerals Fees</t>
  </si>
  <si>
    <t>Electricity Related Fees</t>
  </si>
  <si>
    <t>Others Fees related to Water Resources</t>
  </si>
  <si>
    <t>Others Income of Forestry</t>
  </si>
  <si>
    <t>Income from others areas</t>
  </si>
  <si>
    <t>Judicial Fine, Penalty and Confiscation</t>
  </si>
  <si>
    <t>Administraton Fine, Penalty and Confiscation</t>
  </si>
  <si>
    <t>Write off of Earnest Money</t>
  </si>
  <si>
    <t>Current Hand over</t>
  </si>
  <si>
    <t>Miscellaneous Revenues</t>
  </si>
  <si>
    <t>Recurrent Claims and other Fees</t>
  </si>
  <si>
    <t>Receipt of Insurance Claim</t>
  </si>
  <si>
    <t>Other Revenues</t>
  </si>
  <si>
    <t>Polluction Control Fees</t>
  </si>
  <si>
    <t>Others Revenue</t>
  </si>
  <si>
    <t>Capital Revenue</t>
  </si>
  <si>
    <t>The amount received from the sale of Government Property such as House, Land and Goodwill</t>
  </si>
  <si>
    <t>Miscellaneous Receipts</t>
  </si>
  <si>
    <t>Irregularities</t>
  </si>
  <si>
    <t>Return of release amount</t>
  </si>
  <si>
    <t>Grant returned</t>
  </si>
  <si>
    <t>Last year Closing Cash Balance</t>
  </si>
  <si>
    <t>Total Revenue Utilization</t>
  </si>
  <si>
    <t>ANNEX-5</t>
  </si>
  <si>
    <t>Economic Code Wise Expenditure</t>
  </si>
  <si>
    <t>Economic Code and Descripition</t>
  </si>
  <si>
    <t>Compensation of Employees</t>
  </si>
  <si>
    <t xml:space="preserve"> Wages and Salaries</t>
  </si>
  <si>
    <t xml:space="preserve"> Wages and Salaries in cash</t>
  </si>
  <si>
    <t>Employee Salary</t>
  </si>
  <si>
    <t>Official Salary</t>
  </si>
  <si>
    <t>Wages and Salaries in kind</t>
  </si>
  <si>
    <t>Uniform</t>
  </si>
  <si>
    <t>Meal</t>
  </si>
  <si>
    <t>Medical Allowance</t>
  </si>
  <si>
    <t>Employee Allowances</t>
  </si>
  <si>
    <t>Local Allowances</t>
  </si>
  <si>
    <t>Dearness Allowance</t>
  </si>
  <si>
    <t>Field Allowance</t>
  </si>
  <si>
    <t>Employee Meeting Allowance</t>
  </si>
  <si>
    <t>Employee Incentive and Award</t>
  </si>
  <si>
    <t>Foreign Allowance</t>
  </si>
  <si>
    <t>Other Allowance</t>
  </si>
  <si>
    <t>Allowance for officials and other benefits</t>
  </si>
  <si>
    <t>Official Meeting Allowance</t>
  </si>
  <si>
    <t>Official Other Facility</t>
  </si>
  <si>
    <t>Official Other Allowance</t>
  </si>
  <si>
    <t>Employers social contribution</t>
  </si>
  <si>
    <t>Social security expenses for the employee</t>
  </si>
  <si>
    <t>Contributory Pension and Gratuity Fund Expense</t>
  </si>
  <si>
    <t>Contributory Insurance Fund Expense</t>
  </si>
  <si>
    <t>Employee Welfare Fund</t>
  </si>
  <si>
    <t>Other Social Security Expense</t>
  </si>
  <si>
    <t>Expenses of Office Bearers social security</t>
  </si>
  <si>
    <t>Contributary Pension and Gratuity Fund Expense for Officials</t>
  </si>
  <si>
    <t>Contributory Insurance Fund Expense of Officials</t>
  </si>
  <si>
    <t>Use of Goods and Services</t>
  </si>
  <si>
    <t>Service fee</t>
  </si>
  <si>
    <t>Water and Electricity</t>
  </si>
  <si>
    <t>Communication</t>
  </si>
  <si>
    <t>Operation and maintenance expenses of capital assets</t>
  </si>
  <si>
    <t>Operation and Maintenance expenses of Vehicle/Transport means</t>
  </si>
  <si>
    <t>Fuel (Official)</t>
  </si>
  <si>
    <t>Fuel (Office Purpose)</t>
  </si>
  <si>
    <t>Maintenance- Vehicles</t>
  </si>
  <si>
    <t>Insurance and Renewal Expense</t>
  </si>
  <si>
    <t>Machinery and equipment operation and maintenance</t>
  </si>
  <si>
    <t>Operation &amp; Maintenance of Machine</t>
  </si>
  <si>
    <t>Constructed public property maitenance expenditure</t>
  </si>
  <si>
    <t>Repair and Maintenance of Constructed Public Properties</t>
  </si>
  <si>
    <t>Operation and Maintenance expenditure of other property</t>
  </si>
  <si>
    <t>Operation and Maintenance of Other Assets</t>
  </si>
  <si>
    <t>Office goods and services</t>
  </si>
  <si>
    <t>General Office Expenses</t>
  </si>
  <si>
    <t>Feeds for Animals &amp; Birds</t>
  </si>
  <si>
    <t>Books and Materials</t>
  </si>
  <si>
    <t>Fuel- For Other Purposes</t>
  </si>
  <si>
    <t>Newspaper, Printing and Information Publishing Expenses</t>
  </si>
  <si>
    <t>Operation Expenses of Office</t>
  </si>
  <si>
    <t>Expenditure on service and consultancy</t>
  </si>
  <si>
    <t>Expenditure on consultancy and other services</t>
  </si>
  <si>
    <t>Services and Consultancy Expenses</t>
  </si>
  <si>
    <t>Information System and Software Operation Expense</t>
  </si>
  <si>
    <t>Contract Service Fee</t>
  </si>
  <si>
    <t>Other Services fee</t>
  </si>
  <si>
    <t>Program related expenditure</t>
  </si>
  <si>
    <t>Training and Workshop</t>
  </si>
  <si>
    <t>Employee Training Expense</t>
  </si>
  <si>
    <t>Skill Development and Awareness and Seminar Expense</t>
  </si>
  <si>
    <t>Expenditure on Production Material, Service and other Programs</t>
  </si>
  <si>
    <t>Production Materials/Service Expenses</t>
  </si>
  <si>
    <t>Program Expenses</t>
  </si>
  <si>
    <t>Other Program Expenses</t>
  </si>
  <si>
    <t>Monitoring, Evaluation and Travelling expenses</t>
  </si>
  <si>
    <t>Monitoring &amp; Evaluation Expenses</t>
  </si>
  <si>
    <t>Travelling Expenses</t>
  </si>
  <si>
    <t>Travelling Expenses of VIPs &amp; Delegations</t>
  </si>
  <si>
    <t>Other Travelling Expenses</t>
  </si>
  <si>
    <t>Miscellaneous Expenditure</t>
  </si>
  <si>
    <t>Miscellaneous Expenditue</t>
  </si>
  <si>
    <t>Interest, Service Charge and Bank Commission</t>
  </si>
  <si>
    <t>Intrest on foreign debt</t>
  </si>
  <si>
    <t>Interest on Foreign Loan</t>
  </si>
  <si>
    <t>Interest, service charge and bannk commission on internal loan</t>
  </si>
  <si>
    <t>Interest on Internal Loan</t>
  </si>
  <si>
    <t>Subsidy</t>
  </si>
  <si>
    <t>Subsidy public enterprises</t>
  </si>
  <si>
    <t>Subsidy to non financial institution</t>
  </si>
  <si>
    <t>Operating Subsidy - Non Financial Corporations</t>
  </si>
  <si>
    <t>Capital Subsidy - Non Financial Corporations</t>
  </si>
  <si>
    <t>Subsidy to the business</t>
  </si>
  <si>
    <t>Grant shared allocation to non financial business</t>
  </si>
  <si>
    <t>Operating Subsidies to Non-Financial Private Enterprises</t>
  </si>
  <si>
    <t>Capital Subsidies to Non-Financial Private Enterprises</t>
  </si>
  <si>
    <t>Other Subsidies</t>
  </si>
  <si>
    <t>Subsidy to other social organizations</t>
  </si>
  <si>
    <t>Other organization subsidy</t>
  </si>
  <si>
    <t>Grant</t>
  </si>
  <si>
    <t>Grant provided to international institutions</t>
  </si>
  <si>
    <t>International membership fee and support</t>
  </si>
  <si>
    <t>International Membership Fee&amp; Assistance</t>
  </si>
  <si>
    <t>Grant provided to Other tiers of government</t>
  </si>
  <si>
    <t>Grant provided to Local Governments (Recurrent)</t>
  </si>
  <si>
    <t>Unconditional Recurrent Grant to Local Bodies</t>
  </si>
  <si>
    <t>Conditional Recurrent Grant to Local Bodies</t>
  </si>
  <si>
    <t>Grant provided to Local Governments to local Governments (Capital)</t>
  </si>
  <si>
    <t>Conditional Capital Grant to Local Bodies</t>
  </si>
  <si>
    <t>Internal Grant</t>
  </si>
  <si>
    <t>Equalization Grants</t>
  </si>
  <si>
    <t>Conditional Grants</t>
  </si>
  <si>
    <t>Special Grants</t>
  </si>
  <si>
    <t>Complementary Grants</t>
  </si>
  <si>
    <t>Grant for Social Services</t>
  </si>
  <si>
    <t>Current Grant</t>
  </si>
  <si>
    <t>Unconditional Recurrent Grant to Government Agencies, Committees &amp; Boards</t>
  </si>
  <si>
    <t>Conditional Recurrent Grant to Government Agencies, Committees &amp; Boards</t>
  </si>
  <si>
    <t>Conditional Grant to Other Institutions</t>
  </si>
  <si>
    <t>Capital Grant</t>
  </si>
  <si>
    <t>Government Agencies, Committees, Boards- Unconditional Capital Grant</t>
  </si>
  <si>
    <t>Government Agencies, Committees, Boards- Conditional Capital Grant</t>
  </si>
  <si>
    <t>Conditional Capital Grant to Other Institutions</t>
  </si>
  <si>
    <t>Social Securities</t>
  </si>
  <si>
    <t>Social Security</t>
  </si>
  <si>
    <t>Other Social Security</t>
  </si>
  <si>
    <t>Social Assistance</t>
  </si>
  <si>
    <t>Social assistance</t>
  </si>
  <si>
    <t>Scholarships</t>
  </si>
  <si>
    <t>Rescue, Relief and Rehabilitation Expense</t>
  </si>
  <si>
    <t>Medicine Purchases</t>
  </si>
  <si>
    <t>Employees social benefit expenses</t>
  </si>
  <si>
    <t>Retirement Facilities</t>
  </si>
  <si>
    <t>Pensions and Disability Allowance</t>
  </si>
  <si>
    <t>Gratuity</t>
  </si>
  <si>
    <t>Accumulated Leave of Retirees</t>
  </si>
  <si>
    <t>Medical Expenses of Retirees</t>
  </si>
  <si>
    <t>Benefit and Assistance for Deceased Employees</t>
  </si>
  <si>
    <t>Other Expenses</t>
  </si>
  <si>
    <t>Expenses related to assets</t>
  </si>
  <si>
    <t>Rent</t>
  </si>
  <si>
    <t>Land Rent</t>
  </si>
  <si>
    <t>House Rent</t>
  </si>
  <si>
    <t>Vehicle and Machinery Rent</t>
  </si>
  <si>
    <t>Other Rent</t>
  </si>
  <si>
    <t>Refund Expenses</t>
  </si>
  <si>
    <t>Revenue Refund</t>
  </si>
  <si>
    <t>Judicial Refund</t>
  </si>
  <si>
    <t>Other Refund</t>
  </si>
  <si>
    <t>Recurrent Contingency Expenses</t>
  </si>
  <si>
    <t>Recurrent Contingencies</t>
  </si>
  <si>
    <t>Non Financial Assets/Capital Expenses</t>
  </si>
  <si>
    <t>Permanent Assets Acquisition Expenses</t>
  </si>
  <si>
    <t>Bulding and Infrastructure</t>
  </si>
  <si>
    <t>Building Purchase</t>
  </si>
  <si>
    <t>Building Construction</t>
  </si>
  <si>
    <t>Capital Formation - Building</t>
  </si>
  <si>
    <t>Land Pulling</t>
  </si>
  <si>
    <t>Transport vehicle, machinery implements, furniture and fixtures</t>
  </si>
  <si>
    <t>Vehicles</t>
  </si>
  <si>
    <t>Plant &amp; Machinery</t>
  </si>
  <si>
    <t>Furniture and Fixture</t>
  </si>
  <si>
    <t>Other capital expenses</t>
  </si>
  <si>
    <t>Livestock and Horticulture Development Expenses</t>
  </si>
  <si>
    <t>Research and Development Expneces</t>
  </si>
  <si>
    <t>Software Development and Procurement Expences</t>
  </si>
  <si>
    <t>Capital Consultancy</t>
  </si>
  <si>
    <t>Security Equipment</t>
  </si>
  <si>
    <t>Security Equipment Purchase Expense</t>
  </si>
  <si>
    <t>Public Construction</t>
  </si>
  <si>
    <t>Road and Bridge Construction</t>
  </si>
  <si>
    <t>Railway and Airport Construction</t>
  </si>
  <si>
    <t>Electricity Structure Construction</t>
  </si>
  <si>
    <t>Embryo and Barrier Construction</t>
  </si>
  <si>
    <t>Irrigation Structure Construction</t>
  </si>
  <si>
    <t>Drinking Water Structure Construction</t>
  </si>
  <si>
    <t>Forest and Environment Conservation</t>
  </si>
  <si>
    <t>Sanitation Structure Construction</t>
  </si>
  <si>
    <t>Public Construction- Others</t>
  </si>
  <si>
    <t>Improvement of Constructed Infrasutructure</t>
  </si>
  <si>
    <t>House Improvement Expense</t>
  </si>
  <si>
    <t>Capital Improvement Expenditure</t>
  </si>
  <si>
    <t>Capital Improvement Expenses of Public Construction</t>
  </si>
  <si>
    <t>Capital Research &amp; Consultancy</t>
  </si>
  <si>
    <t>Natural Assets (Non Produced Assets)</t>
  </si>
  <si>
    <t>Expenses on Land Acquisition</t>
  </si>
  <si>
    <t>Land Acquisition</t>
  </si>
  <si>
    <t>License Procurement Expenses</t>
  </si>
  <si>
    <t>Contingency Expenditure (Capital)</t>
  </si>
  <si>
    <t>Capital Contingencies</t>
  </si>
  <si>
    <t>Financial Assets</t>
  </si>
  <si>
    <t>Internal financial assets</t>
  </si>
  <si>
    <t>Net loan investment on public enterprises</t>
  </si>
  <si>
    <t>Loan Investment to Public Enterprise</t>
  </si>
  <si>
    <t>Net share investment on public enterprises</t>
  </si>
  <si>
    <t>Share Investments to Public Enterprise</t>
  </si>
  <si>
    <t>External Financial Assets</t>
  </si>
  <si>
    <t>Net Foreign share investment</t>
  </si>
  <si>
    <t>Foreign Share Investments</t>
  </si>
  <si>
    <t>Liability</t>
  </si>
  <si>
    <t>Internal Liability</t>
  </si>
  <si>
    <t>Net Internal Loan</t>
  </si>
  <si>
    <t>Principle repayment of internal debt</t>
  </si>
  <si>
    <t>External Financial Liability</t>
  </si>
  <si>
    <t>External Loan</t>
  </si>
  <si>
    <t>External Amortization</t>
  </si>
  <si>
    <t>Total</t>
  </si>
  <si>
    <t>ANNEX-6</t>
  </si>
  <si>
    <t>Ministry/Budget Entity</t>
  </si>
  <si>
    <t>Initial Budget</t>
  </si>
  <si>
    <t>Final Budget</t>
  </si>
  <si>
    <t>Total Expenditure</t>
  </si>
  <si>
    <t>President</t>
  </si>
  <si>
    <t>Deputy President</t>
  </si>
  <si>
    <t>Chief of States</t>
  </si>
  <si>
    <t>Federal Parliament</t>
  </si>
  <si>
    <t>Courts</t>
  </si>
  <si>
    <t>Commission for Investigation of Abuse of Authority</t>
  </si>
  <si>
    <t>Office of the Auditor General</t>
  </si>
  <si>
    <t>Public Service Commission</t>
  </si>
  <si>
    <t>Election Commission</t>
  </si>
  <si>
    <t>National Human Rights Commission</t>
  </si>
  <si>
    <t>Council of Justice</t>
  </si>
  <si>
    <t>National Natural Resources and Fiscal Commission</t>
  </si>
  <si>
    <t>National Women Commission</t>
  </si>
  <si>
    <t>National Dalit Commission</t>
  </si>
  <si>
    <t>National Inclusion Commission</t>
  </si>
  <si>
    <t>Indigenous Nationalities Commission</t>
  </si>
  <si>
    <t>Madhesi Commission</t>
  </si>
  <si>
    <t>Tharu Commission</t>
  </si>
  <si>
    <t>Muslim Commission</t>
  </si>
  <si>
    <t>Office of Prime Minister and Council of Minister</t>
  </si>
  <si>
    <t>Ministry of Industry, Commerce and Supply</t>
  </si>
  <si>
    <t>Ministry of Energy, Water Resources and Irrigation</t>
  </si>
  <si>
    <t>Ministry of Law, Justice and Parliamentary Affairs</t>
  </si>
  <si>
    <t>Ministry of Agriculture and Livestock Development</t>
  </si>
  <si>
    <t>Ministry of Drinking Water</t>
  </si>
  <si>
    <t>Ministry of Home Affairs</t>
  </si>
  <si>
    <t>Ministry of Culture, Tourism and Civil Aviation</t>
  </si>
  <si>
    <t>Ministry of Foreign Affairs</t>
  </si>
  <si>
    <t>Ministry of Forest and Environment</t>
  </si>
  <si>
    <t>Ministry of Land Management, Cooperative and Poverty Alleviation</t>
  </si>
  <si>
    <t>Ministry of Physical Infrastructure and Transport</t>
  </si>
  <si>
    <t>Ministry of Women, Children and Social Welfare</t>
  </si>
  <si>
    <t>Ministry of Youth and Sports</t>
  </si>
  <si>
    <t>Ministry of Defense</t>
  </si>
  <si>
    <t>Ministry of Urban Development</t>
  </si>
  <si>
    <t>Ministry of Education, Science and Technology</t>
  </si>
  <si>
    <t>Ministry of Communications and Information Technology</t>
  </si>
  <si>
    <t>Ministry of Federal Affairs and General Administration</t>
  </si>
  <si>
    <t>Ministry of Health and Population</t>
  </si>
  <si>
    <t>Ministry of Labour, Employment and Social Security</t>
  </si>
  <si>
    <t>National Planning Commission</t>
  </si>
  <si>
    <t>National Reconstruction Authority</t>
  </si>
  <si>
    <t>MOF- Financing</t>
  </si>
  <si>
    <t>MOF- Domestic Debt Service</t>
  </si>
  <si>
    <t>MOF- External Debt Service (Multilateral)</t>
  </si>
  <si>
    <t>MOF- External Debt Service (Bilateral)</t>
  </si>
  <si>
    <t>MOF Staff Benefits and Retirement Benefits</t>
  </si>
  <si>
    <t>MOF Miscellaneous</t>
  </si>
  <si>
    <t>Provincial Governments</t>
  </si>
  <si>
    <t>Local Governments</t>
  </si>
  <si>
    <t>Ministry/Budget Entity Wise Expenditure</t>
  </si>
  <si>
    <t>ANNEX-7</t>
  </si>
  <si>
    <t>Ministrial Source Wise Expenditure Summary (Recurrent)</t>
  </si>
  <si>
    <t>GoN Cash</t>
  </si>
  <si>
    <t>Cash Grant</t>
  </si>
  <si>
    <t>Cash Loan</t>
  </si>
  <si>
    <t>Reimbursable Grant</t>
  </si>
  <si>
    <t>Reimbursable Loan</t>
  </si>
  <si>
    <t>Direct Grant</t>
  </si>
  <si>
    <t>Direct Loan</t>
  </si>
  <si>
    <t>Commodity Grant</t>
  </si>
  <si>
    <t>101   President</t>
  </si>
  <si>
    <t>102   Deputy President</t>
  </si>
  <si>
    <t>103   Chief of States</t>
  </si>
  <si>
    <t>202   Federal Parliament</t>
  </si>
  <si>
    <t>204   Courts</t>
  </si>
  <si>
    <t>206   Commission for Investigation of Abuse of Authority</t>
  </si>
  <si>
    <t>208   Office of the Auditor General</t>
  </si>
  <si>
    <t>210   Public Service Commission</t>
  </si>
  <si>
    <t>212   Election Commission</t>
  </si>
  <si>
    <t>214   National Human Rights Commission</t>
  </si>
  <si>
    <t>218   Council of Justice</t>
  </si>
  <si>
    <t>220   National Natural Resources and Fiscal Commission</t>
  </si>
  <si>
    <t>222   National Women Commission</t>
  </si>
  <si>
    <t>224   National Dalit Commission</t>
  </si>
  <si>
    <t>226   National Inclusion Commission</t>
  </si>
  <si>
    <t>228   Indigenous Nationalities Commission</t>
  </si>
  <si>
    <t>230   Madhesi Commission</t>
  </si>
  <si>
    <t>232   Tharu Commission</t>
  </si>
  <si>
    <t>234   Muslim Commission</t>
  </si>
  <si>
    <t>301   Office of Prime Minister and Council of Minister</t>
  </si>
  <si>
    <t>305   Ministry of Finance</t>
  </si>
  <si>
    <t>307   Ministry of Industry, Commerce and Supply</t>
  </si>
  <si>
    <t>308   Ministry of Energy, Water Resources and Irrigation</t>
  </si>
  <si>
    <t>311   Ministry of Law, Justice and Parliamentary Affairs</t>
  </si>
  <si>
    <t>312   Ministry of Agriculture and Livestock Development</t>
  </si>
  <si>
    <t>313   Ministry of Drinking Water</t>
  </si>
  <si>
    <t>314   Ministry of Home Affairs</t>
  </si>
  <si>
    <t>325   Ministry of Culture, Tourism and Civil Aviation</t>
  </si>
  <si>
    <t>326   Ministry of Foreign Affairs</t>
  </si>
  <si>
    <t>329   Ministry of Forest and Environment</t>
  </si>
  <si>
    <t>336   Ministry of Land Management, Cooperative and Poverty Alleviation</t>
  </si>
  <si>
    <t>337   Ministry of Physical Infrastructure and Transport</t>
  </si>
  <si>
    <t>340   Ministry of Women, Children and Social Welfare</t>
  </si>
  <si>
    <t>343   Ministry of Youth and Sports</t>
  </si>
  <si>
    <t>345   Ministry of Defense</t>
  </si>
  <si>
    <t>347   Ministry of Urban Development</t>
  </si>
  <si>
    <t>350   Ministry of Education, Science and Technology</t>
  </si>
  <si>
    <t>358   Ministry of Communications and Information Technology</t>
  </si>
  <si>
    <t>365   Ministry of Federal Affairs and General Administration</t>
  </si>
  <si>
    <t>370   Ministry of Health and Population</t>
  </si>
  <si>
    <t>371   Ministry of Labour, Employment and Social Security</t>
  </si>
  <si>
    <t>391   National Planning Commission</t>
  </si>
  <si>
    <t>392   National Reconstruction Authority</t>
  </si>
  <si>
    <t>502   MOF- Domestic Debt Service</t>
  </si>
  <si>
    <t>503   MOF- External Debt Service (Multilateral)</t>
  </si>
  <si>
    <t>504   MOF- External Debt Service (Bilateral)</t>
  </si>
  <si>
    <t>601   MOF Staff Benefits and Retirement Benefits</t>
  </si>
  <si>
    <t>602   MOF Miscellaneous</t>
  </si>
  <si>
    <t>701   State</t>
  </si>
  <si>
    <t>801   Local Level</t>
  </si>
  <si>
    <t>ANNEX-8</t>
  </si>
  <si>
    <t>Ministrial Source Wise Expenditure Summary (Capital)</t>
  </si>
  <si>
    <t>Cash</t>
  </si>
  <si>
    <t>ANNEX-9</t>
  </si>
  <si>
    <t>Ministrial Source Wise Expenditure Summary (Financing)</t>
  </si>
  <si>
    <t>501   MOF- Financing</t>
  </si>
  <si>
    <t>ANNEX-10</t>
  </si>
  <si>
    <t>Source Wise Expenditure (Recurrent)</t>
  </si>
  <si>
    <t>Economic Code</t>
  </si>
  <si>
    <t>Economic Heads</t>
  </si>
  <si>
    <t xml:space="preserve">Total </t>
  </si>
  <si>
    <t>Miscellaneous Expenses</t>
  </si>
  <si>
    <t>N/A</t>
  </si>
  <si>
    <t>Amortizations</t>
  </si>
  <si>
    <t>ANNEX-11</t>
  </si>
  <si>
    <t>Economic Code and Source Wise Expenditure (Capital)</t>
  </si>
  <si>
    <t>Economic Head</t>
  </si>
  <si>
    <t>ANNEX-12</t>
  </si>
  <si>
    <t>Economic Code and Source Wise Expenditure(Financing)</t>
  </si>
  <si>
    <t>Economic code</t>
  </si>
  <si>
    <t>ANNEX-13</t>
  </si>
  <si>
    <t>Ministry wise Line Item expenditure</t>
  </si>
  <si>
    <t>Economic Codes</t>
  </si>
  <si>
    <t>21111</t>
  </si>
  <si>
    <t>21112</t>
  </si>
  <si>
    <t>21121</t>
  </si>
  <si>
    <t>21132</t>
  </si>
  <si>
    <t>21134</t>
  </si>
  <si>
    <t>21139</t>
  </si>
  <si>
    <t>21142</t>
  </si>
  <si>
    <t>21149</t>
  </si>
  <si>
    <t>21213</t>
  </si>
  <si>
    <t>22111</t>
  </si>
  <si>
    <t>22112</t>
  </si>
  <si>
    <t>22211</t>
  </si>
  <si>
    <t>22212</t>
  </si>
  <si>
    <t>22213</t>
  </si>
  <si>
    <t>22214</t>
  </si>
  <si>
    <t>22221</t>
  </si>
  <si>
    <t>22231</t>
  </si>
  <si>
    <t>22291</t>
  </si>
  <si>
    <t>22311</t>
  </si>
  <si>
    <t>22314</t>
  </si>
  <si>
    <t>22315</t>
  </si>
  <si>
    <t>22319</t>
  </si>
  <si>
    <t>22413</t>
  </si>
  <si>
    <t>22419</t>
  </si>
  <si>
    <t>22522</t>
  </si>
  <si>
    <t>22612</t>
  </si>
  <si>
    <t>22613</t>
  </si>
  <si>
    <t>22711</t>
  </si>
  <si>
    <t>31112</t>
  </si>
  <si>
    <t>31122</t>
  </si>
  <si>
    <t>31123</t>
  </si>
  <si>
    <t>31159</t>
  </si>
  <si>
    <t>President Total</t>
  </si>
  <si>
    <t>22511</t>
  </si>
  <si>
    <t>22529</t>
  </si>
  <si>
    <t>22611</t>
  </si>
  <si>
    <t>31171</t>
  </si>
  <si>
    <t>Deputy President Total</t>
  </si>
  <si>
    <t>21212</t>
  </si>
  <si>
    <t>22412</t>
  </si>
  <si>
    <t>28142</t>
  </si>
  <si>
    <t>31134</t>
  </si>
  <si>
    <t>Chief of States Total</t>
  </si>
  <si>
    <t>21141</t>
  </si>
  <si>
    <t>22313</t>
  </si>
  <si>
    <t>22411</t>
  </si>
  <si>
    <t>27213</t>
  </si>
  <si>
    <t>31121</t>
  </si>
  <si>
    <t>Federal Parliament Total</t>
  </si>
  <si>
    <t>21123</t>
  </si>
  <si>
    <t>21131</t>
  </si>
  <si>
    <t>21133</t>
  </si>
  <si>
    <t>21135</t>
  </si>
  <si>
    <t>21222</t>
  </si>
  <si>
    <t>21223</t>
  </si>
  <si>
    <t>22512</t>
  </si>
  <si>
    <t>26412</t>
  </si>
  <si>
    <t>26422</t>
  </si>
  <si>
    <t>28211</t>
  </si>
  <si>
    <t>28212</t>
  </si>
  <si>
    <t>31111</t>
  </si>
  <si>
    <t>31113</t>
  </si>
  <si>
    <t>31135</t>
  </si>
  <si>
    <t>31161</t>
  </si>
  <si>
    <t>31172</t>
  </si>
  <si>
    <t>Courts Total</t>
  </si>
  <si>
    <t>21122</t>
  </si>
  <si>
    <t>22619</t>
  </si>
  <si>
    <t>28141</t>
  </si>
  <si>
    <t>Commission for Investigation of Abuse of Authority Total</t>
  </si>
  <si>
    <t>26211</t>
  </si>
  <si>
    <t>28143</t>
  </si>
  <si>
    <t>Office of the Auditor General Total</t>
  </si>
  <si>
    <t>26332</t>
  </si>
  <si>
    <t>Public Service Commission Total</t>
  </si>
  <si>
    <t>Election Commission Total</t>
  </si>
  <si>
    <t>27311</t>
  </si>
  <si>
    <t>27313</t>
  </si>
  <si>
    <t>27314</t>
  </si>
  <si>
    <t>28149</t>
  </si>
  <si>
    <t>National Human Rights Commission Total</t>
  </si>
  <si>
    <t>Council of Justice Total</t>
  </si>
  <si>
    <t>National Natural Resources and Fiscal Commission Total</t>
  </si>
  <si>
    <t>National Women Commission Total</t>
  </si>
  <si>
    <t>National Dalit Commission Total</t>
  </si>
  <si>
    <t>National Inclusion Commission Total</t>
  </si>
  <si>
    <t>Indigenous Nationalities Commission Total</t>
  </si>
  <si>
    <t>Madhesi Commission Total</t>
  </si>
  <si>
    <t>Tharu Commission Total</t>
  </si>
  <si>
    <t>Muslim Commission Total</t>
  </si>
  <si>
    <t>26411</t>
  </si>
  <si>
    <t>31411</t>
  </si>
  <si>
    <t>31441</t>
  </si>
  <si>
    <t>Office of Prime Minister and Council of Minister Total</t>
  </si>
  <si>
    <t>25111</t>
  </si>
  <si>
    <t>25112</t>
  </si>
  <si>
    <t>25212</t>
  </si>
  <si>
    <t>27112</t>
  </si>
  <si>
    <t>31132</t>
  </si>
  <si>
    <t>31151</t>
  </si>
  <si>
    <t>31153</t>
  </si>
  <si>
    <t>31158</t>
  </si>
  <si>
    <t>Ministry of Finance Total</t>
  </si>
  <si>
    <t>22521</t>
  </si>
  <si>
    <t>25211</t>
  </si>
  <si>
    <t>25315</t>
  </si>
  <si>
    <t>26413</t>
  </si>
  <si>
    <t>27312</t>
  </si>
  <si>
    <t>31114</t>
  </si>
  <si>
    <t>Ministry of Industry, Commerce and Supply Total</t>
  </si>
  <si>
    <t>31154</t>
  </si>
  <si>
    <t>31155</t>
  </si>
  <si>
    <t>31157</t>
  </si>
  <si>
    <t>Ministry of Energy, Water Resources and Irrigation Total</t>
  </si>
  <si>
    <t>Ministry of Law, Justice and Parliamentary Affairs Total</t>
  </si>
  <si>
    <t>21211</t>
  </si>
  <si>
    <t>Social Security Fund Expenses</t>
  </si>
  <si>
    <t>22312</t>
  </si>
  <si>
    <t>26312</t>
  </si>
  <si>
    <t>26423</t>
  </si>
  <si>
    <t>27211</t>
  </si>
  <si>
    <t>28911</t>
  </si>
  <si>
    <t>31131</t>
  </si>
  <si>
    <t>31156</t>
  </si>
  <si>
    <t>Ministry of Agriculture and Livestock Development Total</t>
  </si>
  <si>
    <t>27212</t>
  </si>
  <si>
    <t>Ministry of Drinking Water Total</t>
  </si>
  <si>
    <t>27111</t>
  </si>
  <si>
    <t>31141</t>
  </si>
  <si>
    <t>Ministry of Home Affairs Total</t>
  </si>
  <si>
    <t>28219</t>
  </si>
  <si>
    <t>Ministry of Culture, Tourism and Civil Aviation Total</t>
  </si>
  <si>
    <t>21136</t>
  </si>
  <si>
    <t>Ministry of Foreign Affairs Total</t>
  </si>
  <si>
    <t>21219</t>
  </si>
  <si>
    <t>31511</t>
  </si>
  <si>
    <t>Ministry of Forest and Environment Total</t>
  </si>
  <si>
    <t>Ministry of Land Management, Cooperative and Poverty Alleviation Total</t>
  </si>
  <si>
    <t>26421</t>
  </si>
  <si>
    <t>31152</t>
  </si>
  <si>
    <t>Ministry of Physical Infrastructure and Transport Total</t>
  </si>
  <si>
    <t>Ministry of Women, Children and Social Welfare Total</t>
  </si>
  <si>
    <t>Ministry of Youth and Sports Total</t>
  </si>
  <si>
    <t>Ministry of Defense Total</t>
  </si>
  <si>
    <t>26322</t>
  </si>
  <si>
    <t>Ministry of Urban Development Total</t>
  </si>
  <si>
    <t>Ministry of Education, Science and Technology Total</t>
  </si>
  <si>
    <t>Ministry of Communications and Information Technology Total</t>
  </si>
  <si>
    <t>21214</t>
  </si>
  <si>
    <t>26311</t>
  </si>
  <si>
    <t>Ministry of Federal Affairs and General Administration Total</t>
  </si>
  <si>
    <t>Ministry of Health and Population Total</t>
  </si>
  <si>
    <t>Ministry of Labour, Employment and Social Security Total</t>
  </si>
  <si>
    <t>National Planning Commission Total</t>
  </si>
  <si>
    <t>National Reconstruction Authority Total</t>
  </si>
  <si>
    <t>32142</t>
  </si>
  <si>
    <t>32151</t>
  </si>
  <si>
    <t>32251</t>
  </si>
  <si>
    <t>MOF- Financing Total</t>
  </si>
  <si>
    <t>24211</t>
  </si>
  <si>
    <t>33195</t>
  </si>
  <si>
    <t>MOF- Domestic Debt Service Total</t>
  </si>
  <si>
    <t>24111</t>
  </si>
  <si>
    <t>33242</t>
  </si>
  <si>
    <t>MOF- External Debt Service (Multilateral) Total</t>
  </si>
  <si>
    <t>MOF- External Debt Service (Bilateral) Total</t>
  </si>
  <si>
    <t>27315</t>
  </si>
  <si>
    <t>MOF Staff Benefits and Retirement Benefits Total</t>
  </si>
  <si>
    <t>MOF Miscellaneous Total</t>
  </si>
  <si>
    <t>Provincial Government</t>
  </si>
  <si>
    <t>26331</t>
  </si>
  <si>
    <t>26333</t>
  </si>
  <si>
    <t>26334</t>
  </si>
  <si>
    <t>State Total</t>
  </si>
  <si>
    <t>Local Level Total</t>
  </si>
  <si>
    <t>ANNEX-14</t>
  </si>
  <si>
    <t>Function Wise Expenditure</t>
  </si>
  <si>
    <t>Functions</t>
  </si>
  <si>
    <t>Priority 1</t>
  </si>
  <si>
    <t>Priority 2</t>
  </si>
  <si>
    <t>1   GENERAL PUBLIC SERVICE</t>
  </si>
  <si>
    <t>1.1   Executive and legislative organs, financial and fiscal affairs, external affairs</t>
  </si>
  <si>
    <t>1.2   Foreign economic aid</t>
  </si>
  <si>
    <t>1.3   General services</t>
  </si>
  <si>
    <t>1.4   Basic research</t>
  </si>
  <si>
    <t>1.5   R General public services</t>
  </si>
  <si>
    <t>1.6   General public services n.e.c.</t>
  </si>
  <si>
    <t>1.7   Public debt transactions</t>
  </si>
  <si>
    <t>1.8    Transfers of a general character between levels of government</t>
  </si>
  <si>
    <t>2   DEFENCE</t>
  </si>
  <si>
    <t>2.1    Military defence</t>
  </si>
  <si>
    <t>2.2    Civil defence</t>
  </si>
  <si>
    <t>2.5    Defence n.e.c.</t>
  </si>
  <si>
    <t>3   PUBLIC ORDER AND SAFETY</t>
  </si>
  <si>
    <t>3.1    Police services</t>
  </si>
  <si>
    <t>3.2    Fire-protection services</t>
  </si>
  <si>
    <t>3.3    Law courts</t>
  </si>
  <si>
    <t>3.4    Prisons</t>
  </si>
  <si>
    <t>3.5    R Public order and safety</t>
  </si>
  <si>
    <t>3.6    Public order and safety n.e.c.</t>
  </si>
  <si>
    <t>4   ECONOMIC AFFAIRS</t>
  </si>
  <si>
    <t>4.1    General economic, commercial and labour affairs</t>
  </si>
  <si>
    <t>4.2   Agriculture, forestry, fishing and hunting</t>
  </si>
  <si>
    <t>4.3   Fuel and energy</t>
  </si>
  <si>
    <t>4.4   Mining, manufacturing and construction</t>
  </si>
  <si>
    <t>4.5   Transport</t>
  </si>
  <si>
    <t>4.6   Communication</t>
  </si>
  <si>
    <t>4.7   Other industries</t>
  </si>
  <si>
    <t>4.8   R Economic affairs</t>
  </si>
  <si>
    <t>4.9   Economic affairs n.e.c.</t>
  </si>
  <si>
    <t>5   ENVIRONMENTAL PROTECTION</t>
  </si>
  <si>
    <t>5.1    Waste management</t>
  </si>
  <si>
    <t>5.2    Waste water management</t>
  </si>
  <si>
    <t>5.4    Protection of biodiversity and landscape</t>
  </si>
  <si>
    <t>5.5    R Environmental protection</t>
  </si>
  <si>
    <t>5.6    Environmental protection n.e.c.</t>
  </si>
  <si>
    <t>6   HOUSING AND COMMUNITY AMENITIES</t>
  </si>
  <si>
    <t>6.1    Housing development</t>
  </si>
  <si>
    <t>6.2    Community development</t>
  </si>
  <si>
    <t>6.3     Water supply</t>
  </si>
  <si>
    <t>6.6    Housing and community amenities n.e.c.</t>
  </si>
  <si>
    <t>7   HEALTH</t>
  </si>
  <si>
    <t>7.1    Medical products, appliances and equipment</t>
  </si>
  <si>
    <t>7.2    Out-patient services</t>
  </si>
  <si>
    <t>7.3    Hospital services</t>
  </si>
  <si>
    <t>7.4    Public health services</t>
  </si>
  <si>
    <t>7.5    R Health</t>
  </si>
  <si>
    <t>7.6    Health n.e.c.</t>
  </si>
  <si>
    <t>8   RECREATION,CULTURE AND RELIGION</t>
  </si>
  <si>
    <t>8.1    Recreational and sporting services</t>
  </si>
  <si>
    <t>8.2    Cultural services</t>
  </si>
  <si>
    <t>8.3    Broadcasting and publishing services</t>
  </si>
  <si>
    <t>8.5    R Recreation, culture and religion</t>
  </si>
  <si>
    <t>9   EDUCATION</t>
  </si>
  <si>
    <t>9.1    Pre-primary and primary education</t>
  </si>
  <si>
    <t>9.5    Education not definable by level</t>
  </si>
  <si>
    <t>9.6    Subsidiary services to education</t>
  </si>
  <si>
    <t>9.7    R Education</t>
  </si>
  <si>
    <t>9.8    Education n.e.c.</t>
  </si>
  <si>
    <t>10   SOCIAL PROTECTION</t>
  </si>
  <si>
    <t>10.5    Unemployment</t>
  </si>
  <si>
    <t>10.7    Social exclusion n.e.c.</t>
  </si>
  <si>
    <t>10.8    R Social protection</t>
  </si>
  <si>
    <t>10.9    Social protection n.e.c.</t>
  </si>
  <si>
    <t>ANNEX-15</t>
  </si>
  <si>
    <t>Ministry wise functional expenditure</t>
  </si>
  <si>
    <t>Functions/ Ministry</t>
  </si>
  <si>
    <t>EXPENDITURE</t>
  </si>
  <si>
    <r>
      <rPr>
        <sz val="11"/>
        <rFont val="Calibri"/>
        <family val="2"/>
        <scheme val="minor"/>
      </rPr>
      <t>101</t>
    </r>
    <r>
      <rPr>
        <sz val="11"/>
        <color rgb="FFFF0000"/>
        <rFont val="Calibri"/>
        <family val="2"/>
        <scheme val="minor"/>
      </rPr>
      <t xml:space="preserve"> </t>
    </r>
    <r>
      <rPr>
        <sz val="11"/>
        <color theme="1"/>
        <rFont val="Calibri"/>
        <family val="2"/>
        <scheme val="minor"/>
      </rPr>
      <t xml:space="preserve">  President</t>
    </r>
  </si>
  <si>
    <t>GRAND TOTAL</t>
  </si>
  <si>
    <t>ANNEX-16</t>
  </si>
  <si>
    <t>Function Wise Gender Responsive Expenditure</t>
  </si>
  <si>
    <t>Direct Benefit</t>
  </si>
  <si>
    <t>Indirect Benefit</t>
  </si>
  <si>
    <t>Neutral</t>
  </si>
  <si>
    <t>Annex 17</t>
  </si>
  <si>
    <t>Non Votable Expenditure Ministry Wise</t>
  </si>
  <si>
    <t>Fiscal Year 2020/21</t>
  </si>
  <si>
    <t>Ministry</t>
  </si>
  <si>
    <t>Budget</t>
  </si>
  <si>
    <t>Commission for the Investigation of Abuse of Authority</t>
  </si>
  <si>
    <t>National Human Right Commission</t>
  </si>
  <si>
    <t>Natiaonal Women Commission</t>
  </si>
  <si>
    <t>Madheshi Commission</t>
  </si>
  <si>
    <t>Annex 18</t>
  </si>
  <si>
    <t>Votable Expenditure Ministry Wise</t>
  </si>
  <si>
    <t>Office of Prime Minister and Council of Ministers</t>
  </si>
  <si>
    <t>Ministry of Land Management Cooperative and Poverty</t>
  </si>
  <si>
    <t>Ministry of Physical Infrastucture and Transport</t>
  </si>
  <si>
    <t>Ministry  of Youth and Sports</t>
  </si>
  <si>
    <t>Ministry of Defence</t>
  </si>
  <si>
    <t>Ministry of Communication and Information Technology</t>
  </si>
  <si>
    <t>Provinces</t>
  </si>
  <si>
    <t>Local Levels</t>
  </si>
  <si>
    <t>comparitative District Expenditure</t>
  </si>
  <si>
    <t>Rs. in Million</t>
  </si>
  <si>
    <t>S.N.</t>
  </si>
  <si>
    <t>District</t>
  </si>
  <si>
    <t>Fiscal Year 2016/2017</t>
  </si>
  <si>
    <t>Fiscal Year 2017/2018</t>
  </si>
  <si>
    <t>Fiscal Year 2018/2019</t>
  </si>
  <si>
    <t>Fiscal Year 2019/2020</t>
  </si>
  <si>
    <t>Fiscal Year 2020/2021</t>
  </si>
  <si>
    <t>Taplejung</t>
  </si>
  <si>
    <t>Panchathar</t>
  </si>
  <si>
    <t>Ilam</t>
  </si>
  <si>
    <t>Jhapa</t>
  </si>
  <si>
    <t>Sankhuwasava</t>
  </si>
  <si>
    <t>Terathum</t>
  </si>
  <si>
    <t>Bhojapur</t>
  </si>
  <si>
    <t>Dhankuta</t>
  </si>
  <si>
    <t>Sunsari</t>
  </si>
  <si>
    <t>Morang</t>
  </si>
  <si>
    <t>Solukhumbu</t>
  </si>
  <si>
    <t>Khotang</t>
  </si>
  <si>
    <t>Udayapur</t>
  </si>
  <si>
    <t>Okhaldhunga</t>
  </si>
  <si>
    <t>Saptari</t>
  </si>
  <si>
    <t>Siraha</t>
  </si>
  <si>
    <t>Dhanusa</t>
  </si>
  <si>
    <t>Mahotari</t>
  </si>
  <si>
    <t>Sarlahi</t>
  </si>
  <si>
    <t>Sindhuli</t>
  </si>
  <si>
    <t>Ramechhap</t>
  </si>
  <si>
    <t>Dolakha</t>
  </si>
  <si>
    <t>Sindhupalchok</t>
  </si>
  <si>
    <t>Rasuwa</t>
  </si>
  <si>
    <t>Dhading</t>
  </si>
  <si>
    <t>Nuwakot</t>
  </si>
  <si>
    <t>Kathmandu</t>
  </si>
  <si>
    <t>Lalitpur</t>
  </si>
  <si>
    <t>Bhaktapur</t>
  </si>
  <si>
    <t>Kavrepalanchowk</t>
  </si>
  <si>
    <t>Makawanpur</t>
  </si>
  <si>
    <t>Rautahat</t>
  </si>
  <si>
    <t>Bara</t>
  </si>
  <si>
    <t>Parsa</t>
  </si>
  <si>
    <t>Chitawan</t>
  </si>
  <si>
    <t>Nawalparasi</t>
  </si>
  <si>
    <t>Rupandehi</t>
  </si>
  <si>
    <t>Kapilbastu</t>
  </si>
  <si>
    <t>Arghakhachi</t>
  </si>
  <si>
    <t>Palpa</t>
  </si>
  <si>
    <t>Gulmi</t>
  </si>
  <si>
    <t>Syanja</t>
  </si>
  <si>
    <t>Tanahu</t>
  </si>
  <si>
    <t>Gorakha</t>
  </si>
  <si>
    <t>Manang</t>
  </si>
  <si>
    <t>Lamjung</t>
  </si>
  <si>
    <t>Kaski</t>
  </si>
  <si>
    <t>Parbat</t>
  </si>
  <si>
    <t>Baglung</t>
  </si>
  <si>
    <t>Myagdi</t>
  </si>
  <si>
    <t>Mustang</t>
  </si>
  <si>
    <t>Mugu</t>
  </si>
  <si>
    <t>Dolpa</t>
  </si>
  <si>
    <t>Humla</t>
  </si>
  <si>
    <t>Jumla</t>
  </si>
  <si>
    <t>Kalikot</t>
  </si>
  <si>
    <t>Rukum</t>
  </si>
  <si>
    <t>Rolpa</t>
  </si>
  <si>
    <t>Pyuthan</t>
  </si>
  <si>
    <t>Dang</t>
  </si>
  <si>
    <t>Salyan</t>
  </si>
  <si>
    <t>Banke</t>
  </si>
  <si>
    <t>Bardiya</t>
  </si>
  <si>
    <t>Surkhet</t>
  </si>
  <si>
    <t>Jajarkot</t>
  </si>
  <si>
    <t>Dailekha</t>
  </si>
  <si>
    <t>Kailali</t>
  </si>
  <si>
    <t>Doti</t>
  </si>
  <si>
    <t>Achham</t>
  </si>
  <si>
    <t>Bajura</t>
  </si>
  <si>
    <t>Bajhang</t>
  </si>
  <si>
    <t>Darchula</t>
  </si>
  <si>
    <t>Baitadi</t>
  </si>
  <si>
    <t>Dadeldhura</t>
  </si>
  <si>
    <t>Kanchanpur</t>
  </si>
  <si>
    <t>Nawalpur</t>
  </si>
  <si>
    <t>Rukum Purba</t>
  </si>
  <si>
    <t>.</t>
  </si>
  <si>
    <t>ANNEX-20</t>
  </si>
  <si>
    <t>Summary of Comparative Climate Change Expenditure</t>
  </si>
  <si>
    <t>Rs. 000</t>
  </si>
  <si>
    <t>Allocation</t>
  </si>
  <si>
    <t>Ministry of Industry, Commerce and Supplies</t>
  </si>
  <si>
    <t>Ministry of Water Supply</t>
  </si>
  <si>
    <t>Ministry of Forests and Environment</t>
  </si>
  <si>
    <t>No.</t>
  </si>
  <si>
    <t>Function</t>
  </si>
  <si>
    <t xml:space="preserve">Financial Comptrolar Office </t>
  </si>
  <si>
    <t>Summary Of Domestic Borrowing (Loan Typewise)</t>
  </si>
  <si>
    <t>S.N</t>
  </si>
  <si>
    <t>Loan Sub type</t>
  </si>
  <si>
    <t>Opening Loan Balance</t>
  </si>
  <si>
    <t>New loan issue in current fiscal year*</t>
  </si>
  <si>
    <t>Total Loan</t>
  </si>
  <si>
    <t>Amount paid during current fiscal year</t>
  </si>
  <si>
    <t>Outstanding Domestic Borrowings</t>
  </si>
  <si>
    <t xml:space="preserve">Principal </t>
  </si>
  <si>
    <t>Total expenditure</t>
  </si>
  <si>
    <t>Rastriya Bachat |Patra</t>
  </si>
  <si>
    <t>A. Total of Rastriya Bachat Patra</t>
  </si>
  <si>
    <t>Nagarik Bachat Patra</t>
  </si>
  <si>
    <t>B. Total of Nagarik  Bachat Patra</t>
  </si>
  <si>
    <t>Development Bond</t>
  </si>
  <si>
    <t>C. Total of Development Bond</t>
  </si>
  <si>
    <t>Special Loan(RBB Buildings)</t>
  </si>
  <si>
    <t>Special loan(Duty)</t>
  </si>
  <si>
    <t>D. Total of Special Loan</t>
  </si>
  <si>
    <t>Foreign Employment Bond</t>
  </si>
  <si>
    <t>E. Total of Foreign Employment Bond</t>
  </si>
  <si>
    <t>IMF value Adjustment*</t>
  </si>
  <si>
    <t>F. Total of IMF value Adjustment</t>
  </si>
  <si>
    <t>Sub total (A-F)</t>
  </si>
  <si>
    <t>Treasury Bills-364 days interest based</t>
  </si>
  <si>
    <t>Treasury Bills-364 days discount based</t>
  </si>
  <si>
    <t>Treasury Bills-182 days discount  based</t>
  </si>
  <si>
    <t>Treasury Bills-91 days discount based</t>
  </si>
  <si>
    <t>Treasury Bills-28 days discount based</t>
  </si>
  <si>
    <t>G. Total of Treasury Bills</t>
  </si>
  <si>
    <t>National Loan Commission</t>
  </si>
  <si>
    <t>H. Total of National Loan Commission</t>
  </si>
  <si>
    <t>Grand Total (A-H)</t>
  </si>
  <si>
    <t>Data Source: Public Debt Management Office.</t>
  </si>
  <si>
    <t>* In total outstanding internal debt includes bond issued to NRB for SDR value adjustment amounting to Rs 2,09,81,61,826</t>
  </si>
  <si>
    <t>Financial Statement of Domestic Borrowing (Loanwise)</t>
  </si>
  <si>
    <t>Tbills</t>
  </si>
  <si>
    <t>Serial No.</t>
  </si>
  <si>
    <t>Issue/ Payment Date</t>
  </si>
  <si>
    <t>Maturity Date</t>
  </si>
  <si>
    <t>Renew From</t>
  </si>
  <si>
    <t>Amount Offered</t>
  </si>
  <si>
    <t>Payment By GON</t>
  </si>
  <si>
    <t>Allocated amount</t>
  </si>
  <si>
    <t>Total Loan Issue</t>
  </si>
  <si>
    <t>Discount/</t>
  </si>
  <si>
    <t>Payment during current fiscal Year</t>
  </si>
  <si>
    <t>Outstanding Loan upto the end of current FY</t>
  </si>
  <si>
    <t>Renewal</t>
  </si>
  <si>
    <t>Fresh</t>
  </si>
  <si>
    <t>To BFIs</t>
  </si>
  <si>
    <t>NRB Purchase</t>
  </si>
  <si>
    <t>Principal</t>
  </si>
  <si>
    <t>28 Days</t>
  </si>
  <si>
    <t>-</t>
  </si>
  <si>
    <t/>
  </si>
  <si>
    <t xml:space="preserve">28 Days </t>
  </si>
  <si>
    <t>91 Days</t>
  </si>
  <si>
    <t>91 DAys</t>
  </si>
  <si>
    <t>182 Days</t>
  </si>
  <si>
    <t>292 ka</t>
  </si>
  <si>
    <t>281 ka</t>
  </si>
  <si>
    <t>303 ka</t>
  </si>
  <si>
    <t>315 ka</t>
  </si>
  <si>
    <t>293 ka</t>
  </si>
  <si>
    <t>282 ka</t>
  </si>
  <si>
    <t>304 ka</t>
  </si>
  <si>
    <t>316 ka</t>
  </si>
  <si>
    <t>294 ka</t>
  </si>
  <si>
    <t>283 ka</t>
  </si>
  <si>
    <t>305 ka</t>
  </si>
  <si>
    <t>317 ka</t>
  </si>
  <si>
    <t>295 ka</t>
  </si>
  <si>
    <t>2084 ka</t>
  </si>
  <si>
    <t>306 ka</t>
  </si>
  <si>
    <t>318 ka</t>
  </si>
  <si>
    <t>296 ka</t>
  </si>
  <si>
    <t>285 ka</t>
  </si>
  <si>
    <t>307ka</t>
  </si>
  <si>
    <t>296ka</t>
  </si>
  <si>
    <t>319 ka</t>
  </si>
  <si>
    <t>307 ka</t>
  </si>
  <si>
    <t>297 ka</t>
  </si>
  <si>
    <t>286 ka</t>
  </si>
  <si>
    <t>308ka</t>
  </si>
  <si>
    <t>297ka</t>
  </si>
  <si>
    <t>320 ka</t>
  </si>
  <si>
    <t>298ka</t>
  </si>
  <si>
    <t>287ka</t>
  </si>
  <si>
    <t>309ka</t>
  </si>
  <si>
    <t>321 ka</t>
  </si>
  <si>
    <t>309 ka</t>
  </si>
  <si>
    <t>299ka</t>
  </si>
  <si>
    <t>288ka</t>
  </si>
  <si>
    <t>310ka</t>
  </si>
  <si>
    <t>322 ka</t>
  </si>
  <si>
    <t>310 ka</t>
  </si>
  <si>
    <t>300ka</t>
  </si>
  <si>
    <t>289ka</t>
  </si>
  <si>
    <t>311 ka</t>
  </si>
  <si>
    <t>323ka</t>
  </si>
  <si>
    <t>311ka</t>
  </si>
  <si>
    <t>324ka</t>
  </si>
  <si>
    <t>325ka</t>
  </si>
  <si>
    <t xml:space="preserve">301ka </t>
  </si>
  <si>
    <t>290ka</t>
  </si>
  <si>
    <t>312 ka</t>
  </si>
  <si>
    <t>301 ka</t>
  </si>
  <si>
    <t>326 ka</t>
  </si>
  <si>
    <t>302ka</t>
  </si>
  <si>
    <t>291ka</t>
  </si>
  <si>
    <t>313 ka</t>
  </si>
  <si>
    <t>302 ka</t>
  </si>
  <si>
    <t>328ka</t>
  </si>
  <si>
    <t>313ka</t>
  </si>
  <si>
    <t>314 ka</t>
  </si>
  <si>
    <t>327 ka</t>
  </si>
  <si>
    <t>364 Days</t>
  </si>
  <si>
    <t>1479ka</t>
  </si>
  <si>
    <t>1427ka</t>
  </si>
  <si>
    <t>1531 ka</t>
  </si>
  <si>
    <t>1479 ka</t>
  </si>
  <si>
    <t>1481ka</t>
  </si>
  <si>
    <t>1429ka</t>
  </si>
  <si>
    <t>1533 ka</t>
  </si>
  <si>
    <t>1481 ka</t>
  </si>
  <si>
    <t>1482ka</t>
  </si>
  <si>
    <t>1430ka</t>
  </si>
  <si>
    <t>1534 ka</t>
  </si>
  <si>
    <t>1482 ka</t>
  </si>
  <si>
    <t>1483ka</t>
  </si>
  <si>
    <t>1431ka</t>
  </si>
  <si>
    <t>1535 ka</t>
  </si>
  <si>
    <t>1483 ka</t>
  </si>
  <si>
    <t>1487 Ka</t>
  </si>
  <si>
    <t>1435 Ka</t>
  </si>
  <si>
    <t>1539ka</t>
  </si>
  <si>
    <t>1487ka</t>
  </si>
  <si>
    <t>1488ka</t>
  </si>
  <si>
    <t>1436ka</t>
  </si>
  <si>
    <t>1540ka</t>
  </si>
  <si>
    <t>1489ka</t>
  </si>
  <si>
    <t>1437ka</t>
  </si>
  <si>
    <t>1541ka</t>
  </si>
  <si>
    <t>2078/07/16</t>
  </si>
  <si>
    <t>1492 ka</t>
  </si>
  <si>
    <t>1440 ka</t>
  </si>
  <si>
    <t>1544ka</t>
  </si>
  <si>
    <t>1492ka</t>
  </si>
  <si>
    <t>1495 ka</t>
  </si>
  <si>
    <t>1443 ka</t>
  </si>
  <si>
    <t>1547 ka</t>
  </si>
  <si>
    <t>1496ka</t>
  </si>
  <si>
    <t>1444ka</t>
  </si>
  <si>
    <t>1548 ka</t>
  </si>
  <si>
    <t>1496 ka</t>
  </si>
  <si>
    <t>1497 ka</t>
  </si>
  <si>
    <t>1445 ka</t>
  </si>
  <si>
    <t>1549 ka</t>
  </si>
  <si>
    <t>1509 ka</t>
  </si>
  <si>
    <t>1457 ka</t>
  </si>
  <si>
    <t>1561 ka</t>
  </si>
  <si>
    <t>1511 ka</t>
  </si>
  <si>
    <t>1459 ka</t>
  </si>
  <si>
    <t>1563 ka</t>
  </si>
  <si>
    <t>1515 ka</t>
  </si>
  <si>
    <t>1463 ka</t>
  </si>
  <si>
    <t>1567ka</t>
  </si>
  <si>
    <t>1515ka</t>
  </si>
  <si>
    <t>1516ka</t>
  </si>
  <si>
    <t>1464ka</t>
  </si>
  <si>
    <t>1568 ka</t>
  </si>
  <si>
    <t>1516 ka</t>
  </si>
  <si>
    <t>1517ka</t>
  </si>
  <si>
    <t>1465ka</t>
  </si>
  <si>
    <t>1569 ka</t>
  </si>
  <si>
    <t>1517 ka</t>
  </si>
  <si>
    <t>1518ka</t>
  </si>
  <si>
    <t>1466ka</t>
  </si>
  <si>
    <t>1570ka</t>
  </si>
  <si>
    <t>1519ka</t>
  </si>
  <si>
    <t>1467ka</t>
  </si>
  <si>
    <t>1571 ka</t>
  </si>
  <si>
    <t>1520ka</t>
  </si>
  <si>
    <t>1468ka</t>
  </si>
  <si>
    <t>1572ka</t>
  </si>
  <si>
    <t>1525ka</t>
  </si>
  <si>
    <t>1473ka</t>
  </si>
  <si>
    <t>1577ka</t>
  </si>
  <si>
    <t>1538ka</t>
  </si>
  <si>
    <t>1555 ka</t>
  </si>
  <si>
    <t>1573ka</t>
  </si>
  <si>
    <t>2079/02/31</t>
  </si>
  <si>
    <t>Interest Based</t>
  </si>
  <si>
    <t>1480ka</t>
  </si>
  <si>
    <t>1428ka</t>
  </si>
  <si>
    <t>1532ka</t>
  </si>
  <si>
    <t>1486ka</t>
  </si>
  <si>
    <t>1434ka</t>
  </si>
  <si>
    <t>1538kha</t>
  </si>
  <si>
    <t>1487kha</t>
  </si>
  <si>
    <t>1435kha</t>
  </si>
  <si>
    <t>1539kha</t>
  </si>
  <si>
    <t>1505ka</t>
  </si>
  <si>
    <t>1453ka</t>
  </si>
  <si>
    <t>1513ka</t>
  </si>
  <si>
    <t>1461ka</t>
  </si>
  <si>
    <t xml:space="preserve">Note: </t>
  </si>
  <si>
    <t>1) Prior years fresh issues is not taken in sum total. Its either repaid or renewed.</t>
  </si>
  <si>
    <t>2) Amount offered total includes all renew and fresh issues for this fiscal year only.</t>
  </si>
  <si>
    <t>3) Sum total of allocated amount includes the outstanding balance for each series.</t>
  </si>
  <si>
    <t>4) Discount interest includes outstanding interest balance and interest paid during the fiscal year.</t>
  </si>
  <si>
    <t>Annex-31</t>
  </si>
  <si>
    <t>Status of Share Investment</t>
  </si>
  <si>
    <t>a. Share Investment as of Share Type</t>
  </si>
  <si>
    <t>Rs.In Million</t>
  </si>
  <si>
    <t>Type of Share</t>
  </si>
  <si>
    <t>Upto FY 2019/20</t>
  </si>
  <si>
    <t>Adjustment</t>
  </si>
  <si>
    <t>Stock Divident</t>
  </si>
  <si>
    <t>Upto 2020/21</t>
  </si>
  <si>
    <t>Percentage</t>
  </si>
  <si>
    <t>Primary</t>
  </si>
  <si>
    <t>Preference</t>
  </si>
  <si>
    <t>International Organisation</t>
  </si>
  <si>
    <t>b. Sectorwise Share Investment</t>
  </si>
  <si>
    <t>Act</t>
  </si>
  <si>
    <t>No.of Organization</t>
  </si>
  <si>
    <t>Upto FY2019/20</t>
  </si>
  <si>
    <t>FY 2020/21 with Adjustment</t>
  </si>
  <si>
    <t>Remarks</t>
  </si>
  <si>
    <t>Industrial Sector</t>
  </si>
  <si>
    <t>Trade Sector</t>
  </si>
  <si>
    <t>Service Sector</t>
  </si>
  <si>
    <t>social Sector</t>
  </si>
  <si>
    <t>Public Utility Sector</t>
  </si>
  <si>
    <t>Financial Sector</t>
  </si>
  <si>
    <t>Development Committee</t>
  </si>
  <si>
    <t>International Organization</t>
  </si>
  <si>
    <t>c. Share Investment on the basis of Organization Existence</t>
  </si>
  <si>
    <t>Particulars</t>
  </si>
  <si>
    <t>Existing Organization</t>
  </si>
  <si>
    <t>Non- Existing Organizations</t>
  </si>
  <si>
    <t>d. Ten Organizations Having Higher Share Investment</t>
  </si>
  <si>
    <t>Organizations</t>
  </si>
  <si>
    <t>Amount</t>
  </si>
  <si>
    <t>Nepal Electricity Authority</t>
  </si>
  <si>
    <t>Nepal Civil Aviation Authority</t>
  </si>
  <si>
    <t>Nepal Telecommunication</t>
  </si>
  <si>
    <t>Hydro Electricity Investment and Development Company</t>
  </si>
  <si>
    <t>Nepal Oil Corporation( with stock Divident)</t>
  </si>
  <si>
    <t>Agriculture Development Bank</t>
  </si>
  <si>
    <t>Rastriya Banijya Bank after taking over NIDC</t>
  </si>
  <si>
    <t>Deposit and Credit Guarantee Corporation Pvt.Ltd.</t>
  </si>
  <si>
    <t>International Monetary Fund</t>
  </si>
  <si>
    <t>Nepal Bank Limited</t>
  </si>
  <si>
    <t>Annex-32</t>
  </si>
  <si>
    <t xml:space="preserve">Status of Loan Investment </t>
  </si>
  <si>
    <t>a. Total Loan Investment Status</t>
  </si>
  <si>
    <t>Type of Source</t>
  </si>
  <si>
    <t>FY2020/21</t>
  </si>
  <si>
    <t>Principal Repayment</t>
  </si>
  <si>
    <t>Upto FY 2020/21</t>
  </si>
  <si>
    <t>%</t>
  </si>
  <si>
    <t>Internal Source</t>
  </si>
  <si>
    <t>External Source</t>
  </si>
  <si>
    <t>b. Status of Principal and Interest Repayment</t>
  </si>
  <si>
    <t>Type of Loan</t>
  </si>
  <si>
    <t>Type of Repayment</t>
  </si>
  <si>
    <t>Upto Fy 2018/19</t>
  </si>
  <si>
    <t>In FY 2020/21</t>
  </si>
  <si>
    <t>Upto FY2020/21</t>
  </si>
  <si>
    <t>Internal Loan</t>
  </si>
  <si>
    <t>c. Status of Loan on the basis of Organization Existence</t>
  </si>
  <si>
    <t>Non Existing Organizations</t>
  </si>
  <si>
    <t>d. Status of Defult Principal and Interest</t>
  </si>
  <si>
    <t>Default Principal</t>
  </si>
  <si>
    <t>Default Interest</t>
  </si>
  <si>
    <t>Annex-33</t>
  </si>
  <si>
    <t>Financial Comptroller Office</t>
  </si>
  <si>
    <t>Status of Repayment from Investment</t>
  </si>
  <si>
    <t>a. Over all Status of Bonus( Dividend) from Share , Principal Repayment and Interest Received in Last 10 Years</t>
  </si>
  <si>
    <t>Bonus</t>
  </si>
  <si>
    <t>2010/11</t>
  </si>
  <si>
    <t>2011/12</t>
  </si>
  <si>
    <t>2012/13</t>
  </si>
  <si>
    <t>2013/14</t>
  </si>
  <si>
    <t>2014/15</t>
  </si>
  <si>
    <t>2015/16</t>
  </si>
  <si>
    <t>b. Organization-Wise Details of Principals, Interest and Divident Received in FY 2020/21</t>
  </si>
  <si>
    <t>Organization Name</t>
  </si>
  <si>
    <t>Dividend</t>
  </si>
  <si>
    <t>Othrs</t>
  </si>
  <si>
    <t>Agriculture Development Bank Ltd.</t>
  </si>
  <si>
    <t>Sana Kisan Bikas Bank Ltd.</t>
  </si>
  <si>
    <t>Rural Microfinance Development Centre</t>
  </si>
  <si>
    <t>Town Development Fund</t>
  </si>
  <si>
    <t xml:space="preserve">Nepal Banijya Bank  </t>
  </si>
  <si>
    <t>Kathmandu Upatyaka khanipani Board</t>
  </si>
  <si>
    <t>Sajha Sewa</t>
  </si>
  <si>
    <t>Butwal Power Company Ltd.</t>
  </si>
  <si>
    <t>Nepal Oil Corporation</t>
  </si>
  <si>
    <t>Nepal Telecom</t>
  </si>
  <si>
    <t>Rastriya Sahakari Bank Ltd.</t>
  </si>
  <si>
    <t>Khanipani Sansthan</t>
  </si>
  <si>
    <t>Hurbs Production &amp; Processing Co.Ltd.</t>
  </si>
  <si>
    <t>Sajha Prakashan Ltd.</t>
  </si>
  <si>
    <t>Nepal Rastra Bank</t>
  </si>
  <si>
    <t>Kalimati Phalphul Tatha Tarkari Bazar Bikas Samiti</t>
  </si>
  <si>
    <t>Nepal Stock Exchange Ltd.</t>
  </si>
  <si>
    <t>data source: Public Debt Management Office.</t>
  </si>
  <si>
    <t xml:space="preserve">                                                                              Ministry of Finance                                                            </t>
  </si>
  <si>
    <t>Statement of Reimburshable outstanding Grant and Loan</t>
  </si>
  <si>
    <t xml:space="preserve">                    Fiscal Year: 2020/21</t>
  </si>
  <si>
    <t>(Rs. in millions)</t>
  </si>
  <si>
    <t>Ministry Code</t>
  </si>
  <si>
    <t>Loan</t>
  </si>
  <si>
    <t>Ministry of Industry,Commerce and Supplies</t>
  </si>
  <si>
    <t>Ministry of Energy,Water Resorce and  Irrigation</t>
  </si>
  <si>
    <t>Ministry of Agricultural and Livestock  Development</t>
  </si>
  <si>
    <t>Ministry of Water Supply and Sanitation</t>
  </si>
  <si>
    <t xml:space="preserve">Ministry of Physical Infrastructure and Transport </t>
  </si>
  <si>
    <t>Ministry of Women, Children and Senior Citizen</t>
  </si>
  <si>
    <t>Ministry of Peace and Reconstruction</t>
  </si>
  <si>
    <t>Ministry of Education Science and Technology</t>
  </si>
  <si>
    <t>Ministry of  Health and Population</t>
  </si>
  <si>
    <t>Ministry of Labour and Employment</t>
  </si>
  <si>
    <t>National Recostruction Authority</t>
  </si>
  <si>
    <t>Ministry of Finance- Financing</t>
  </si>
  <si>
    <t>Province Level</t>
  </si>
  <si>
    <t>Local Level</t>
  </si>
  <si>
    <t>Project/Programs name not Discloser</t>
  </si>
  <si>
    <t xml:space="preserve">Provincial Treasury Position </t>
  </si>
  <si>
    <t xml:space="preserve"> FY 2020/21</t>
  </si>
  <si>
    <t>(Rs. In Millions)</t>
  </si>
  <si>
    <t>Province</t>
  </si>
  <si>
    <t xml:space="preserve">Income </t>
  </si>
  <si>
    <t>Cash Balance</t>
  </si>
  <si>
    <t xml:space="preserve">last Year Cash Balance </t>
  </si>
  <si>
    <t xml:space="preserve"> Internal Incom(Including Revenue Sharing)</t>
  </si>
  <si>
    <t>Inter Government Fiscal Transfer (Excluding Revenue Sharing</t>
  </si>
  <si>
    <t>Financing Receipt</t>
  </si>
  <si>
    <t>Recurrent  Expenditure</t>
  </si>
  <si>
    <t xml:space="preserve"> Capital Expenditure</t>
  </si>
  <si>
    <t>Financing Expenditure</t>
  </si>
  <si>
    <t xml:space="preserve">Net Expenditure
</t>
  </si>
  <si>
    <r>
      <t>Province</t>
    </r>
    <r>
      <rPr>
        <sz val="12"/>
        <color rgb="FF222222"/>
        <rFont val="Arial"/>
        <family val="2"/>
      </rPr>
      <t> </t>
    </r>
    <r>
      <rPr>
        <sz val="12"/>
        <color rgb="FF222222"/>
        <rFont val="Utsaah"/>
        <family val="2"/>
      </rPr>
      <t>No. 1</t>
    </r>
  </si>
  <si>
    <t>Madhesh Pradesh</t>
  </si>
  <si>
    <t>Bagmati Pradesh</t>
  </si>
  <si>
    <t>Gandaki Pradesh</t>
  </si>
  <si>
    <t>Lumbini Pradesh</t>
  </si>
  <si>
    <t>Karnali Pradesh</t>
  </si>
  <si>
    <t>Sudurpashchim Pradesh</t>
  </si>
  <si>
    <t>Data Source: Financial Statements of respective Provincial Governments</t>
  </si>
  <si>
    <t>Note: Provincial governments has made adjustment of Rs. 16236.64 million in f/y 2020/21. Which is adjusted in cash balance of table-1. So, cash balance shown in table-1 differs from annex 41.</t>
  </si>
  <si>
    <t>Annex-36</t>
  </si>
  <si>
    <t>Agency wise Expenditure of Provincial Governments</t>
  </si>
  <si>
    <t>Agency Code</t>
  </si>
  <si>
    <t>Details</t>
  </si>
  <si>
    <t>Province No. 1</t>
  </si>
  <si>
    <t>Madhesh</t>
  </si>
  <si>
    <t xml:space="preserve">Bagmati </t>
  </si>
  <si>
    <t xml:space="preserve">Gandaki </t>
  </si>
  <si>
    <t>Lumbini</t>
  </si>
  <si>
    <t xml:space="preserve">Sudurpashchim </t>
  </si>
  <si>
    <t>Provincial Assembly</t>
  </si>
  <si>
    <t>Province Public Service Commssion</t>
  </si>
  <si>
    <t>Office of Chief Attorney</t>
  </si>
  <si>
    <t>Office of Chief Minister and Council of ministers</t>
  </si>
  <si>
    <t>Minister for Economic Affairs and Planning</t>
  </si>
  <si>
    <t>Minister for Industry, Tourism, Forest and Environment</t>
  </si>
  <si>
    <t>Minister for Land Management, Agriculture and Co-operatives</t>
  </si>
  <si>
    <t>Minister for Internal Affairs and Law</t>
  </si>
  <si>
    <t>Minister for Physical Infrastructure and Development</t>
  </si>
  <si>
    <t>Minister for Social Development</t>
  </si>
  <si>
    <t>Province Infrastructure Development Authority</t>
  </si>
  <si>
    <t>Information Technology and Communication Authority</t>
  </si>
  <si>
    <t>Province Planning Commission</t>
  </si>
  <si>
    <t>Financing and Share Investment</t>
  </si>
  <si>
    <t>Ministry of Economic Affairs- Miscelleneous</t>
  </si>
  <si>
    <t>Anamnagar, Kathmandu</t>
  </si>
  <si>
    <t xml:space="preserve">Receipt (Economic Code Wise) of Provincial Government </t>
  </si>
  <si>
    <t>Revenue Code</t>
  </si>
  <si>
    <t>Province 1</t>
  </si>
  <si>
    <t>Madhesh Province</t>
  </si>
  <si>
    <t>Bagmati Province</t>
  </si>
  <si>
    <t>Gandaki Province</t>
  </si>
  <si>
    <t>Lumbini Province</t>
  </si>
  <si>
    <t>Karnali Province</t>
  </si>
  <si>
    <t>Sudur Paschim Province</t>
  </si>
  <si>
    <t>Total Receipt</t>
  </si>
  <si>
    <t>Tax on Agriculture Income</t>
  </si>
  <si>
    <t>Land Property Registration Fee</t>
  </si>
  <si>
    <t>Excise Duty receivable after being Shared allocation</t>
  </si>
  <si>
    <t>Tax on Transport Means ( Small Vehicle)</t>
  </si>
  <si>
    <t>Tax on Transport Vehicle received after Allocation</t>
  </si>
  <si>
    <t>Entertainment Tax received after allocation</t>
  </si>
  <si>
    <t>Advertisement Tax received after allocation</t>
  </si>
  <si>
    <t>Payments to be made by Businessmen</t>
  </si>
  <si>
    <t>Tax Revenue (A)</t>
  </si>
  <si>
    <t>Interest received from Other Institutions</t>
  </si>
  <si>
    <t>Income Received from the rent on Government Property</t>
  </si>
  <si>
    <t>Forestry Royalty received from shared allocation</t>
  </si>
  <si>
    <t>Royalty related to Mining and Minerals received after Shared allocation</t>
  </si>
  <si>
    <t>Royalty related to Electricity received after Shared allocation</t>
  </si>
  <si>
    <t>Royalty related to the sale of River Debris received after Shared allocation</t>
  </si>
  <si>
    <t>Royalty related to Mountaineering received after Shared allocation</t>
  </si>
  <si>
    <t>Royalty Received from other sources</t>
  </si>
  <si>
    <t>Tourism Fee</t>
  </si>
  <si>
    <t>Trekking Fee</t>
  </si>
  <si>
    <t>Amount received from the sale of Goods and Services</t>
  </si>
  <si>
    <t>Amount Received from the sale of Other things</t>
  </si>
  <si>
    <t>Fee for the Private Water Tap</t>
  </si>
  <si>
    <t>Fee for the use of Canal and Irrigation Channel</t>
  </si>
  <si>
    <t>Electricity Service Fee</t>
  </si>
  <si>
    <t>Fee for other Service and Sales</t>
  </si>
  <si>
    <t>Judicial Fee</t>
  </si>
  <si>
    <t>Income from Education Sector</t>
  </si>
  <si>
    <t>Examination Fee</t>
  </si>
  <si>
    <t>Income of Transport Sector</t>
  </si>
  <si>
    <t>Other Administrative Service Fee</t>
  </si>
  <si>
    <t>Business Registration Fee</t>
  </si>
  <si>
    <t>Radio/FM Operation Fee</t>
  </si>
  <si>
    <t>Television License Fee</t>
  </si>
  <si>
    <t>Driving License, Blue Book related Fee</t>
  </si>
  <si>
    <t>Other Fee Related to Water Resources</t>
  </si>
  <si>
    <t>Other Income of Forestry</t>
  </si>
  <si>
    <t>Administrative Fine, Penalty and Confiscation</t>
  </si>
  <si>
    <t>Write Off of Earnest Money</t>
  </si>
  <si>
    <t>Other Fees</t>
  </si>
  <si>
    <t>Payback on loan investment by Corporation</t>
  </si>
  <si>
    <t>Vehicle Fee</t>
  </si>
  <si>
    <t>Royalty on Forest Sector</t>
  </si>
  <si>
    <t>Non Tax Revenue (B)</t>
  </si>
  <si>
    <t>Return of Released amount</t>
  </si>
  <si>
    <t>Grant Returned</t>
  </si>
  <si>
    <t>Other Receipts (C)</t>
  </si>
  <si>
    <t>Equalization Grant</t>
  </si>
  <si>
    <t>Conditional Grant, Current</t>
  </si>
  <si>
    <t>Conditional Grant, Capital</t>
  </si>
  <si>
    <t>Special Grant Current</t>
  </si>
  <si>
    <t>Complementary Grant, Current</t>
  </si>
  <si>
    <t>Other Grant Current</t>
  </si>
  <si>
    <t xml:space="preserve"> Grant (D)</t>
  </si>
  <si>
    <t>Cash (Last year cash balance)</t>
  </si>
  <si>
    <t>Total Receipt (A+B+C+D)</t>
  </si>
  <si>
    <t>Government Of Nepal</t>
  </si>
  <si>
    <t>Ministrey Of Finance</t>
  </si>
  <si>
    <t>Financial comptroller General Office</t>
  </si>
  <si>
    <t xml:space="preserve">Economic Code Wise Expenditure Of Provicial Governments (Recurrent) </t>
  </si>
  <si>
    <t>F/Y: 2020/021</t>
  </si>
  <si>
    <t>Province Name</t>
  </si>
  <si>
    <t>province No 1</t>
  </si>
  <si>
    <t>Madesh Pradesh</t>
  </si>
  <si>
    <t>Sudur Paschim Pradesh</t>
  </si>
  <si>
    <t>Official salary</t>
  </si>
  <si>
    <t>Local Allowance</t>
  </si>
  <si>
    <t>field Allowance</t>
  </si>
  <si>
    <t>Employee Incentive &amp; Award</t>
  </si>
  <si>
    <t>Official other Facility</t>
  </si>
  <si>
    <t>Contributary based pension and gratuity fund expenses</t>
  </si>
  <si>
    <t>Contributary Insurance Fund Expence</t>
  </si>
  <si>
    <t>21221</t>
  </si>
  <si>
    <t>Official Social Security Fund Expence</t>
  </si>
  <si>
    <t>Official Insurance Fund Expence</t>
  </si>
  <si>
    <t>Fule (Official)</t>
  </si>
  <si>
    <t>Fuel ( Office Purpose)</t>
  </si>
  <si>
    <t>Maintenance-Vehicle</t>
  </si>
  <si>
    <t>Insurance and Renewal Expence</t>
  </si>
  <si>
    <t>Operation and maintenance of Machine</t>
  </si>
  <si>
    <t>Repair and Maintenance of Constructed Public Property</t>
  </si>
  <si>
    <t xml:space="preserve">Operation and Maintinance of Other Assets </t>
  </si>
  <si>
    <t>Feeds for Animals and Birds</t>
  </si>
  <si>
    <t>Fuel- for other purpose</t>
  </si>
  <si>
    <t>Survice and Consultancy Expenses</t>
  </si>
  <si>
    <t>information System and Software Operation Expenses</t>
  </si>
  <si>
    <t>Other Services Fee</t>
  </si>
  <si>
    <t>ProductionMaterials/ Service Expenses</t>
  </si>
  <si>
    <t>Programme Expenses</t>
  </si>
  <si>
    <t>Other Program Expanses</t>
  </si>
  <si>
    <t>Travelling Expenses of VIPs and Deligations</t>
  </si>
  <si>
    <t>23111</t>
  </si>
  <si>
    <t>Depreciation of fixed assets</t>
  </si>
  <si>
    <t>Intrest On Internal Loan</t>
  </si>
  <si>
    <t>24311</t>
  </si>
  <si>
    <t>Interest on loans received from other tiers of government</t>
  </si>
  <si>
    <t>Capital Subsidies to non-financial businesses</t>
  </si>
  <si>
    <t>25311</t>
  </si>
  <si>
    <t>Subsidies to educational institutions</t>
  </si>
  <si>
    <t>25312</t>
  </si>
  <si>
    <t xml:space="preserve">
Subsidies to health institutions</t>
  </si>
  <si>
    <t>Support to other Organizations</t>
  </si>
  <si>
    <t>Unconditional Recurrent grant to Local Bodies</t>
  </si>
  <si>
    <t>Equilization Grants</t>
  </si>
  <si>
    <t>Special grants</t>
  </si>
  <si>
    <t xml:space="preserve">Unconditional Recurrent Grant toGovernment Agencies, Commities &amp; Boards </t>
  </si>
  <si>
    <t xml:space="preserve">Conditional Recurrent Grant to Government Agencies, Commities &amp; Boards </t>
  </si>
  <si>
    <t>Conditional Grants to Other Institutions</t>
  </si>
  <si>
    <t>Government agencies , Commitees, Boards- Unconditional Capital Grants</t>
  </si>
  <si>
    <t>government agencies , Commitees, Boards- Conditional Capital Grants</t>
  </si>
  <si>
    <t>Conditional Capital grant to Other Institutions</t>
  </si>
  <si>
    <t>Other social Securities</t>
  </si>
  <si>
    <t>Rescue, Relife &amp; Rehabilitation Expense</t>
  </si>
  <si>
    <t>27219</t>
  </si>
  <si>
    <t>Other Social Assistance</t>
  </si>
  <si>
    <t>pensions &amp; Disability Allowence</t>
  </si>
  <si>
    <t>Benefit and assistance for Deceased Employees</t>
  </si>
  <si>
    <t>House rent</t>
  </si>
  <si>
    <t>Vehicle and Mechinery rent</t>
  </si>
  <si>
    <t>Judicial refund</t>
  </si>
  <si>
    <t>Other refund</t>
  </si>
  <si>
    <t>Recurrent contingent expenses</t>
  </si>
  <si>
    <t>Annex:- 39</t>
  </si>
  <si>
    <t xml:space="preserve">Economic Code Wise Expenditure Of Provincial Governments (Capital) </t>
  </si>
  <si>
    <t>F/Y 2020/021</t>
  </si>
  <si>
    <t>Construction / purchase of residential building</t>
  </si>
  <si>
    <t>Land development work</t>
  </si>
  <si>
    <t>Plant &amp; Mechinery</t>
  </si>
  <si>
    <t>Furniture &amp; Fixture</t>
  </si>
  <si>
    <t>Livestock and horticulture development expenditure</t>
  </si>
  <si>
    <t>Computer Software Development and Purchase Expenses and Recipt of Intellectual property</t>
  </si>
  <si>
    <t>Expenditure on computer software development and purchase</t>
  </si>
  <si>
    <t>Capital expences-consultancy</t>
  </si>
  <si>
    <t>Safety equipment acquisition Expenditure</t>
  </si>
  <si>
    <t>Electrical structure construction</t>
  </si>
  <si>
    <t>Embryo &amp; Barrier Construction</t>
  </si>
  <si>
    <t>Irragation structure Construction</t>
  </si>
  <si>
    <t>Forest and Invironment Construction</t>
  </si>
  <si>
    <t>Sanitization Structure construction</t>
  </si>
  <si>
    <t>Public Construction-Others</t>
  </si>
  <si>
    <t>Structural improvement cost of the constructed building</t>
  </si>
  <si>
    <t>Capital improvement Expenses of Public Construction</t>
  </si>
  <si>
    <t>Capital research &amp; Consultancy</t>
  </si>
  <si>
    <t>Capital contingent expenses</t>
  </si>
  <si>
    <t>Annex:- 40</t>
  </si>
  <si>
    <t xml:space="preserve">Economic Code Wise Expenditure Of Provincial Governments(Financing) </t>
  </si>
  <si>
    <t>Loan investment in public interprises</t>
  </si>
  <si>
    <t>32143</t>
  </si>
  <si>
    <t>Loan investment in other interprises</t>
  </si>
  <si>
    <t>Share investment in to public  interprises</t>
  </si>
  <si>
    <t>32152</t>
  </si>
  <si>
    <t>Share investment in other interprises</t>
  </si>
  <si>
    <t>Repayment of loan received through debentures</t>
  </si>
  <si>
    <t>Annex:- 41</t>
  </si>
  <si>
    <t>Function Wise Expenditure Of Provincial Governments</t>
  </si>
  <si>
    <t>01</t>
  </si>
  <si>
    <t>General public service</t>
  </si>
  <si>
    <t>01.1</t>
  </si>
  <si>
    <t>Executive and legislative organs, financial and fiscal affairs, external affairs</t>
  </si>
  <si>
    <t>01.3</t>
  </si>
  <si>
    <t>General services</t>
  </si>
  <si>
    <t>01.4</t>
  </si>
  <si>
    <t>Basic research</t>
  </si>
  <si>
    <t>01.5</t>
  </si>
  <si>
    <t>R General public services</t>
  </si>
  <si>
    <t>01.6</t>
  </si>
  <si>
    <t>General public services n.e.c.</t>
  </si>
  <si>
    <t>01.7</t>
  </si>
  <si>
    <t>Public debt transactions</t>
  </si>
  <si>
    <t>01.8</t>
  </si>
  <si>
    <t xml:space="preserve"> Transfers of a general character between levels of government</t>
  </si>
  <si>
    <t>03</t>
  </si>
  <si>
    <t>Public peace and security</t>
  </si>
  <si>
    <t>03.3</t>
  </si>
  <si>
    <t xml:space="preserve"> Law courts</t>
  </si>
  <si>
    <t>03.5</t>
  </si>
  <si>
    <t xml:space="preserve"> R &amp; D Public order and safety</t>
  </si>
  <si>
    <t>03.6</t>
  </si>
  <si>
    <t xml:space="preserve"> Public order and safety n.e.c.</t>
  </si>
  <si>
    <t>04</t>
  </si>
  <si>
    <t>Economic affairs</t>
  </si>
  <si>
    <t>04.1</t>
  </si>
  <si>
    <t xml:space="preserve"> General economic, commercial and labour affairs</t>
  </si>
  <si>
    <t>04.2</t>
  </si>
  <si>
    <t>Agriculture, forestry, fishing and hunting</t>
  </si>
  <si>
    <t>04.3</t>
  </si>
  <si>
    <t>Fuel and energy</t>
  </si>
  <si>
    <t>04.4</t>
  </si>
  <si>
    <t>Mining, manufacturing and construction</t>
  </si>
  <si>
    <t>04.5</t>
  </si>
  <si>
    <t>Transport</t>
  </si>
  <si>
    <t>04.6</t>
  </si>
  <si>
    <t>04.7</t>
  </si>
  <si>
    <t>Other industries</t>
  </si>
  <si>
    <t>04.8</t>
  </si>
  <si>
    <t>R Economic affairs</t>
  </si>
  <si>
    <t>04.9</t>
  </si>
  <si>
    <t>Economic affairs n.e.c.</t>
  </si>
  <si>
    <t>05</t>
  </si>
  <si>
    <t>Environmental protection</t>
  </si>
  <si>
    <t>05.2</t>
  </si>
  <si>
    <t xml:space="preserve"> Waste water management</t>
  </si>
  <si>
    <t>05.3</t>
  </si>
  <si>
    <t xml:space="preserve"> Pollution abatement</t>
  </si>
  <si>
    <t>05.4</t>
  </si>
  <si>
    <t xml:space="preserve"> Protection of biodiversity and landscape</t>
  </si>
  <si>
    <t>05.5</t>
  </si>
  <si>
    <t xml:space="preserve"> R Environmental protection</t>
  </si>
  <si>
    <t>05.6</t>
  </si>
  <si>
    <t xml:space="preserve"> Environmental protection n.e.c.</t>
  </si>
  <si>
    <t>06</t>
  </si>
  <si>
    <t>Accommodation and community facilities</t>
  </si>
  <si>
    <t>06.1</t>
  </si>
  <si>
    <t xml:space="preserve"> Housing development</t>
  </si>
  <si>
    <t>06.2</t>
  </si>
  <si>
    <t xml:space="preserve"> Community development</t>
  </si>
  <si>
    <t>06.3</t>
  </si>
  <si>
    <t xml:space="preserve">  Water supply</t>
  </si>
  <si>
    <t>06.5</t>
  </si>
  <si>
    <t xml:space="preserve"> R Housing and community amenities</t>
  </si>
  <si>
    <t>06.6</t>
  </si>
  <si>
    <t xml:space="preserve"> Housing and community amenities n.e.c.</t>
  </si>
  <si>
    <t>07</t>
  </si>
  <si>
    <t>07.1</t>
  </si>
  <si>
    <t xml:space="preserve"> Medical products, appliances and equipment</t>
  </si>
  <si>
    <t>07.2</t>
  </si>
  <si>
    <t xml:space="preserve"> Out-patient services</t>
  </si>
  <si>
    <t>07.3</t>
  </si>
  <si>
    <t xml:space="preserve"> Hospital services</t>
  </si>
  <si>
    <t>07.4</t>
  </si>
  <si>
    <t xml:space="preserve"> Public health services</t>
  </si>
  <si>
    <t>07.5</t>
  </si>
  <si>
    <t xml:space="preserve"> R Health</t>
  </si>
  <si>
    <t>07.6</t>
  </si>
  <si>
    <t xml:space="preserve"> Health n.e.c.</t>
  </si>
  <si>
    <t>08</t>
  </si>
  <si>
    <t>Entertainment, culture and religion</t>
  </si>
  <si>
    <t>08.1</t>
  </si>
  <si>
    <t xml:space="preserve"> Recreational and sporting services</t>
  </si>
  <si>
    <t>08.2</t>
  </si>
  <si>
    <t xml:space="preserve"> Cultural services</t>
  </si>
  <si>
    <t>08.3</t>
  </si>
  <si>
    <t xml:space="preserve"> Broadcasting and publishing services</t>
  </si>
  <si>
    <t>08.5</t>
  </si>
  <si>
    <t xml:space="preserve"> R Recreation, culture and religion</t>
  </si>
  <si>
    <t>08.6</t>
  </si>
  <si>
    <t xml:space="preserve"> Recreation, culture and religion n.e.c.</t>
  </si>
  <si>
    <t>09</t>
  </si>
  <si>
    <t>Education</t>
  </si>
  <si>
    <t>09.4</t>
  </si>
  <si>
    <t xml:space="preserve"> Tertiary education</t>
  </si>
  <si>
    <t>09.5</t>
  </si>
  <si>
    <t xml:space="preserve"> Education not definable by level</t>
  </si>
  <si>
    <t>09.6</t>
  </si>
  <si>
    <t xml:space="preserve"> Subsidiary services to education</t>
  </si>
  <si>
    <t>09.7</t>
  </si>
  <si>
    <t xml:space="preserve"> R Education</t>
  </si>
  <si>
    <t>09.8</t>
  </si>
  <si>
    <t xml:space="preserve"> Education n.e.c.</t>
  </si>
  <si>
    <t>10</t>
  </si>
  <si>
    <t>10.1</t>
  </si>
  <si>
    <t xml:space="preserve"> Sickness and disability</t>
  </si>
  <si>
    <t>10.2</t>
  </si>
  <si>
    <t xml:space="preserve"> Old age</t>
  </si>
  <si>
    <t>10.3</t>
  </si>
  <si>
    <t xml:space="preserve"> Survivors</t>
  </si>
  <si>
    <t>10.4</t>
  </si>
  <si>
    <t xml:space="preserve"> Family and children</t>
  </si>
  <si>
    <t>10.5</t>
  </si>
  <si>
    <t xml:space="preserve"> Unemployment</t>
  </si>
  <si>
    <t>10.6</t>
  </si>
  <si>
    <t xml:space="preserve"> Housing</t>
  </si>
  <si>
    <t>10.7</t>
  </si>
  <si>
    <t xml:space="preserve"> Social exclusion n.e.c.</t>
  </si>
  <si>
    <t>10.9</t>
  </si>
  <si>
    <t xml:space="preserve"> Social protection n.e.c.</t>
  </si>
  <si>
    <t>Government of Nepal
Ministry of Finance
Financial Comptroller General Office, Kathmandu</t>
  </si>
  <si>
    <t>Statement of Reciept and Payment of Local Governments</t>
  </si>
  <si>
    <t>F/Y: 2020/21</t>
  </si>
  <si>
    <t>सि.नं.</t>
  </si>
  <si>
    <t>प्रदेश</t>
  </si>
  <si>
    <t>जिल्ला</t>
  </si>
  <si>
    <t>LGType</t>
  </si>
  <si>
    <t>संकेत</t>
  </si>
  <si>
    <t>स्थानीय तह</t>
  </si>
  <si>
    <t>आन्तरिक राजस्व</t>
  </si>
  <si>
    <t>Local Government</t>
  </si>
  <si>
    <t>Internal Revenue</t>
  </si>
  <si>
    <t>Fiscal Transfer</t>
  </si>
  <si>
    <t>Total Received</t>
  </si>
  <si>
    <t>नगद मौज्दात</t>
  </si>
  <si>
    <t>शुरुको मौज्दात</t>
  </si>
  <si>
    <t>जन सहभागिता</t>
  </si>
  <si>
    <t>अन्य</t>
  </si>
  <si>
    <t>जम्मा</t>
  </si>
  <si>
    <t>Central Gov.</t>
  </si>
  <si>
    <t>Province Gov.</t>
  </si>
  <si>
    <t>ताप्लेजुङ</t>
  </si>
  <si>
    <t>नगरपालिका</t>
  </si>
  <si>
    <t>फुङ्लिङ नगरपालिका,ताप्लेजुङ</t>
  </si>
  <si>
    <t xml:space="preserve"> Province 1</t>
  </si>
  <si>
    <t>Phungling Municipality</t>
  </si>
  <si>
    <t>गाउँपालिका</t>
  </si>
  <si>
    <t>आठराई त्रिवेणी गाउँपालिका,ताप्लेजुङ</t>
  </si>
  <si>
    <t>Aathrai Tribeni Rural Municipality</t>
  </si>
  <si>
    <t>फक्त्ताङलुङ गाउँपालिका,ताप्लेजुङ</t>
  </si>
  <si>
    <t>Phaktanglung  Rural Municipality</t>
  </si>
  <si>
    <t>मिक्वाखोला गाउँपालिका,ताप्लेजुङ</t>
  </si>
  <si>
    <t>Mikwakhola  Rural Municipality</t>
  </si>
  <si>
    <t>मेरिङदेन गाउँपालिका,ताप्लेजुङ</t>
  </si>
  <si>
    <t>Meringdeng Rural Municipality</t>
  </si>
  <si>
    <t>मैवाखोला गाउँपालिका,ताप्लेजुङ</t>
  </si>
  <si>
    <t>Mauwakhola Rural Municipality</t>
  </si>
  <si>
    <t>पाथिभरा याङवरक गाउँपालिका,ताप्लेजुङ</t>
  </si>
  <si>
    <t>Pathibhara Yangwarak  Rural Municipality</t>
  </si>
  <si>
    <t>सिदिङ्वा गाउँपालिका,ताप्लेजुङ</t>
  </si>
  <si>
    <t>Sidingwa  Rural Municipality</t>
  </si>
  <si>
    <t>सिरीजङ्घा गाउँपालिका,ताप्लेजुङ</t>
  </si>
  <si>
    <t>Sirijangha  Rural Municipality</t>
  </si>
  <si>
    <t>पाँचथर</t>
  </si>
  <si>
    <t>फिदिम नगरपालिका,पाँचथर</t>
  </si>
  <si>
    <t>Panchthar</t>
  </si>
  <si>
    <t>Phidim Municipality</t>
  </si>
  <si>
    <t>कुम्मायक गाउँपालिका,पाँचथर</t>
  </si>
  <si>
    <t>Kummayak Rural Municipality</t>
  </si>
  <si>
    <t>तुम्वेवा गाउँपालिका,पाँचथर</t>
  </si>
  <si>
    <t>Tumwewa Rural Municipality</t>
  </si>
  <si>
    <t>फालेलुङ गाउँपालिका,पाँचथर</t>
  </si>
  <si>
    <t>Falelung Rural Municipality</t>
  </si>
  <si>
    <t>फाल्गुनन्द गाउँपालिका,पाँचथर</t>
  </si>
  <si>
    <t>Phalgunanad Rural Municipality</t>
  </si>
  <si>
    <t>मिक्लाजुङ गाउँपालिका,पाँचथर</t>
  </si>
  <si>
    <t>Miklajung Rural Municipality</t>
  </si>
  <si>
    <t>याङवरक गाउँपालिका,पाँचथर</t>
  </si>
  <si>
    <t>Yangwarak  Rural Municipality</t>
  </si>
  <si>
    <t>हिलिहाङ गाउँपालिका,पाँचथर</t>
  </si>
  <si>
    <t>Hilihang Rural Municipality</t>
  </si>
  <si>
    <t>इलाम</t>
  </si>
  <si>
    <t>ईलाम नगरपालिका,इलाम</t>
  </si>
  <si>
    <t>Illam Municipality</t>
  </si>
  <si>
    <t>देउमाई नगरपालिका,इलाम</t>
  </si>
  <si>
    <t>Deumai Municipality</t>
  </si>
  <si>
    <t>माई नगरपालिका,इलाम</t>
  </si>
  <si>
    <t>Mai Municipality</t>
  </si>
  <si>
    <t>सूर्योदय नगरपालिका,इलाम</t>
  </si>
  <si>
    <t>Shuryodaya Municipality</t>
  </si>
  <si>
    <t>चुलाचुली गाउँपालिका,इलाम</t>
  </si>
  <si>
    <t>chulachuli Rural Municipality</t>
  </si>
  <si>
    <t>फाकफोकथुम गाउँपालिका,इलाम</t>
  </si>
  <si>
    <t>phakphokthum Rural Municipality</t>
  </si>
  <si>
    <t>माईजोगमाई गाउँपालिका,इलाम</t>
  </si>
  <si>
    <t>maigokmai Rural Municipality</t>
  </si>
  <si>
    <t>माङसेबुङ गाउँपालिका,इलाम</t>
  </si>
  <si>
    <t>Mangsebung Rural Municipality</t>
  </si>
  <si>
    <t>रोङ गाउँपालिका,इलाम</t>
  </si>
  <si>
    <t>Rong Rural Municipality</t>
  </si>
  <si>
    <t>सन्दकपुर गाउँपालिका,इलाम</t>
  </si>
  <si>
    <t>Sandakpur Rural Municipality</t>
  </si>
  <si>
    <t>संखुवासभा</t>
  </si>
  <si>
    <t>खाँदवारी नगरपालिका,संखुवासभा</t>
  </si>
  <si>
    <t>KHANDWARI Municipality</t>
  </si>
  <si>
    <t>चैनपुर नगरपालिका,संखुवासभा</t>
  </si>
  <si>
    <t>CHAINPUR Municipality</t>
  </si>
  <si>
    <t>धर्मदेवी नगरपालिका,संखुवासभा</t>
  </si>
  <si>
    <t>DHARMADEVI Municipality</t>
  </si>
  <si>
    <t>पाँचखपन नगरपालिका,संखुवासभा</t>
  </si>
  <si>
    <t>PANCHKHAPAN Municipality</t>
  </si>
  <si>
    <t>मादी नगरपालिका,संखुवासभा</t>
  </si>
  <si>
    <t>MADI Municipality</t>
  </si>
  <si>
    <t>चिचिला गाउँपालिका,संखुवासभा</t>
  </si>
  <si>
    <t>CHICHILA Rural Municipality</t>
  </si>
  <si>
    <t>भोटखोला गाउँपालिका,संखुवासभा</t>
  </si>
  <si>
    <t>BHOTKHOLA Rural Municipality</t>
  </si>
  <si>
    <t>मकालु गाउँपालिका,संखुवासभा</t>
  </si>
  <si>
    <t>MAKALU Rural Municipality</t>
  </si>
  <si>
    <t>सभापोखरी गाउँपालिका,संखुवासभा</t>
  </si>
  <si>
    <t>SABHAPOKHARI Rural Municipality</t>
  </si>
  <si>
    <t>सिलीचोङ गाउँपालिका,संखुवासभा</t>
  </si>
  <si>
    <t>SILICHONG Rural Municipality</t>
  </si>
  <si>
    <t>तेह्रथुम</t>
  </si>
  <si>
    <t>म्याङलुङ नगरपालिका,तेह्रथुम</t>
  </si>
  <si>
    <t>Terhathum</t>
  </si>
  <si>
    <t>MYANGLUNG Municipality</t>
  </si>
  <si>
    <t>लालीगुराँस नगरपालिका,तेह्रथुम</t>
  </si>
  <si>
    <t>LALIGURANS Municipality</t>
  </si>
  <si>
    <t>आठराई गाउँपालिका,तेह्रथुम</t>
  </si>
  <si>
    <t>AATHRAI Rural Municipality</t>
  </si>
  <si>
    <t>छथर गाउँपालिका,तेह्रथुम</t>
  </si>
  <si>
    <t>CHATHAR Rural Municipality</t>
  </si>
  <si>
    <t>फेदाप गाउँपालिका,तेह्रथुम</t>
  </si>
  <si>
    <t>PHEDAP Rural Municipality</t>
  </si>
  <si>
    <t>मेन्छयायेम गाउँपालिका,तेह्रथुम</t>
  </si>
  <si>
    <t>MENCHAYAYEM Rural Municipality</t>
  </si>
  <si>
    <t>धनकुटा</t>
  </si>
  <si>
    <t>धनकुटा नगरपालिका,धनकुटा</t>
  </si>
  <si>
    <t>Dhankuta Municipality</t>
  </si>
  <si>
    <t>पाख्रिवास नगरपालिका,धनकुटा</t>
  </si>
  <si>
    <t>Pakriwas Municipality</t>
  </si>
  <si>
    <t>महालक्ष्मी नगरपालिका,धनकुटा</t>
  </si>
  <si>
    <t>Mahalaxmi Municipality</t>
  </si>
  <si>
    <t>सहिदभूमि गाउँपालिका,धनकुटा</t>
  </si>
  <si>
    <t>Khalcha chintang sahidbhumi  Rural Municipality</t>
  </si>
  <si>
    <t>चौबिसे गाउँपालिका,धनकुटा</t>
  </si>
  <si>
    <t>CHAUBISE Rural Municipality</t>
  </si>
  <si>
    <t>छथर जोरपाटी गाउँपालिका,धनकुटा</t>
  </si>
  <si>
    <t>Chathar jorpati Rural Municipality</t>
  </si>
  <si>
    <t>साँगुरीगढी गाउँपालिका,धनकुटा</t>
  </si>
  <si>
    <t>Sagurigadi Rural Municipality</t>
  </si>
  <si>
    <t>भोजपुर</t>
  </si>
  <si>
    <t>भोजपुर नगरपालिका,भोजपुर</t>
  </si>
  <si>
    <t>Bhojpur</t>
  </si>
  <si>
    <t>BHOJPUR Municipality</t>
  </si>
  <si>
    <t>षडानन्द नगरपालिका,भोजपुर</t>
  </si>
  <si>
    <t>SHADANAND Municipality</t>
  </si>
  <si>
    <t>अरुण गाउँपालिका,भोजपुर</t>
  </si>
  <si>
    <t>ARUN Rural Municipality</t>
  </si>
  <si>
    <t>आमचोक गाउँपालिका,भोजपुर</t>
  </si>
  <si>
    <t>AAMCHOK Rural Municipality</t>
  </si>
  <si>
    <t>ट्याम्केमैयुङ गाउँपालिका,भोजपुर</t>
  </si>
  <si>
    <t>TYAMKEMAIYUM Rural Municipality</t>
  </si>
  <si>
    <t>पौवादुङमा गाउँपालिका,भोजपुर</t>
  </si>
  <si>
    <t>PAUWADUNGMA Rural Municipality</t>
  </si>
  <si>
    <t>रामप्रसादराई गाउँपालिका,भोजपुर</t>
  </si>
  <si>
    <t>RAMPRASADRAI Rural Municipality</t>
  </si>
  <si>
    <t>साल्पासिलिछो गाउँपालिका,भोजपुर</t>
  </si>
  <si>
    <t>SALPASILOCHO Rural Municipality</t>
  </si>
  <si>
    <t>हतुवागढी गाउँपालिका,भोजपुर</t>
  </si>
  <si>
    <t>HATUWAGADI Rural Municipality</t>
  </si>
  <si>
    <t>खोटांग</t>
  </si>
  <si>
    <t>दिक्तेल  रुपाकोट मझुवागढी नगरपालिका,खोटांग</t>
  </si>
  <si>
    <t>Diktel Rupakot Majhuwagadhi   Municipality</t>
  </si>
  <si>
    <t>हलेसीतुवाचुङ नगरपालिका,खोटांग</t>
  </si>
  <si>
    <t>halasituwangchung Municipality</t>
  </si>
  <si>
    <t>ऐसेलुखर्क गाउँपालिका,खोटांग</t>
  </si>
  <si>
    <t>aaiselukharka Rural Municipality</t>
  </si>
  <si>
    <t>केपिलासगढी गाउँपालिका,खोटांग</t>
  </si>
  <si>
    <t>kopaligadi Rural Municipality</t>
  </si>
  <si>
    <t>खोटेहाङ गाउँपालिका,खोटांग</t>
  </si>
  <si>
    <t>khotehang Rural Municipality</t>
  </si>
  <si>
    <t>जन्तेढुङ्गा गाउँपालिका,खोटांग</t>
  </si>
  <si>
    <t>jantedhunga Rural Municipality</t>
  </si>
  <si>
    <t>दिप्रुङ चुइचुम्मा गाउँपालिका,खोटांग</t>
  </si>
  <si>
    <t>Diprung Chuichumma  Rural Municipality</t>
  </si>
  <si>
    <t>बराहपोखरी गाउँपालिका,खोटांग</t>
  </si>
  <si>
    <t>baharapokhari Rural Municipality</t>
  </si>
  <si>
    <t>रावा वेसी गाउँपालिका,खोटांग</t>
  </si>
  <si>
    <t>Rawa Besi  Rural Municipality</t>
  </si>
  <si>
    <t>साकेला गाउँपालिका,खोटांग</t>
  </si>
  <si>
    <t>sakela  Rural Municipality</t>
  </si>
  <si>
    <t>सोलुखुम्बु</t>
  </si>
  <si>
    <t>सोलुदुधकुण्ड नगरपालिका,सोलुखुम्बु</t>
  </si>
  <si>
    <t>soludhudkunda  Municipality</t>
  </si>
  <si>
    <t>खुम्बु पासाङल्हामु गाउँपालिका,सोलुखुम्बु</t>
  </si>
  <si>
    <t>khumbu pasanglhamu Rural Municipality</t>
  </si>
  <si>
    <t>माप्य दुधकोशी गाउँपालिका,सोलुखुम्बु</t>
  </si>
  <si>
    <t>Maapaya dudhkoshi  Rural Municipality</t>
  </si>
  <si>
    <t>थुलुङ दुधकोशी गाउँपालिका,सोलुखुम्बु</t>
  </si>
  <si>
    <t>dudhkaushika  Rural Municipality</t>
  </si>
  <si>
    <t>नेचासल्यान गाउँपालिका,सोलुखुम्बु</t>
  </si>
  <si>
    <t>Nechasalyan Rural Municipality</t>
  </si>
  <si>
    <t>महाकुलुङ गाउँपालिका,सोलुखुम्बु</t>
  </si>
  <si>
    <t>mahakulung Rural Municipality</t>
  </si>
  <si>
    <t>लिखु पिके गाउँपालिका,सोलुखुम्बु</t>
  </si>
  <si>
    <t>likhu pike  Rural Municipality</t>
  </si>
  <si>
    <t>सोताङ गाउँपालिका,सोलुखुम्बु</t>
  </si>
  <si>
    <t>sotang Rural Municipality</t>
  </si>
  <si>
    <t>ओखलढुंगा</t>
  </si>
  <si>
    <t>सिद्धिचरण नगरपालिका,ओखलढुंगा</t>
  </si>
  <si>
    <t>Siddhi Charan Municipality</t>
  </si>
  <si>
    <t>खिजीदेम्वा गाउँपालिका,ओखलढुंगा</t>
  </si>
  <si>
    <t>khijidemba Rural Municipality</t>
  </si>
  <si>
    <t>चम्पादेवी गाउँपालिका,ओखलढुंगा</t>
  </si>
  <si>
    <t>champadevi Rural Municipality</t>
  </si>
  <si>
    <t>चिशंखुगढी गाउँपालिका,ओखलढुंगा</t>
  </si>
  <si>
    <t>chinssugadi Rural Municipality</t>
  </si>
  <si>
    <t>मानेभञ्ज्याङ गाउँपालिका,ओखलढुंगा</t>
  </si>
  <si>
    <t>manebhangyang Rural Municipality</t>
  </si>
  <si>
    <t>मोलुङ गाउँपालिका,ओखलढुंगा</t>
  </si>
  <si>
    <t>molung Rural Municipality</t>
  </si>
  <si>
    <t>लिखु गाउँपालिका,ओखलढुंगा</t>
  </si>
  <si>
    <t>lekhu   Rural Municipality</t>
  </si>
  <si>
    <t>सुनकोशी गाउँपालिका,ओखलढुंगा</t>
  </si>
  <si>
    <t>sunkoshi Rural Municipality</t>
  </si>
  <si>
    <t>उदयपुर</t>
  </si>
  <si>
    <t>कटारी नगरपालिका,उदयपुर</t>
  </si>
  <si>
    <t>kataari Municipality</t>
  </si>
  <si>
    <t>चौदण्डीगढी नगरपालिका,उदयपुर</t>
  </si>
  <si>
    <t>Chaudandigadhi Municipality</t>
  </si>
  <si>
    <t>त्रियुगा नगरपालिका,उदयपुर</t>
  </si>
  <si>
    <t>triyuga Municipality</t>
  </si>
  <si>
    <t>वेलका नगरपालिका,उदयपुर</t>
  </si>
  <si>
    <t>belka Municipality</t>
  </si>
  <si>
    <t>उदयपुरगढी गाउँपालिका,उदयपुर</t>
  </si>
  <si>
    <t>udayourgadi Rural Municipality</t>
  </si>
  <si>
    <t>ताप्ली गाउँपालिका,उदयपुर</t>
  </si>
  <si>
    <t>tamli Rural Municipality</t>
  </si>
  <si>
    <t>रौतामाई गाउँपालिका,उदयपुर</t>
  </si>
  <si>
    <t>rautaami Rural Municipality</t>
  </si>
  <si>
    <t>लिम्चुङ्बुङ गाउँपालिका,उदयपुर</t>
  </si>
  <si>
    <t>झापा</t>
  </si>
  <si>
    <t>अर्जुनधारा नगरपालिका,झापा</t>
  </si>
  <si>
    <t>Aarjundahara Municipality</t>
  </si>
  <si>
    <t>कन्काई नगरपालिका,झापा</t>
  </si>
  <si>
    <t>Kankai Municipality</t>
  </si>
  <si>
    <t>गौरादह नगरपालिका,झापा</t>
  </si>
  <si>
    <t>Gaurigunj Municipality</t>
  </si>
  <si>
    <t>दमक नगरपालिका,झापा</t>
  </si>
  <si>
    <t>Damak Municipality</t>
  </si>
  <si>
    <t>विर्तामोड नगरपालिका,झापा</t>
  </si>
  <si>
    <t>Biratamod Municipality</t>
  </si>
  <si>
    <t>भद्रपुर नगरपालिका,झापा</t>
  </si>
  <si>
    <t>Bhadrapur Municipality</t>
  </si>
  <si>
    <t>मेचीनगर नगरपालिका,झापा</t>
  </si>
  <si>
    <t>Mechhinagar Municipality</t>
  </si>
  <si>
    <t>शिवसताक्षी नगरपालिका,झापा</t>
  </si>
  <si>
    <t>Shivashatashi Municipality</t>
  </si>
  <si>
    <t>कचनकवल गाउँपालिका,झापा</t>
  </si>
  <si>
    <t>Kachankawal Rural Municipality</t>
  </si>
  <si>
    <t>कमल गाउँपालिका,झापा</t>
  </si>
  <si>
    <t>kamal Rural Municipality</t>
  </si>
  <si>
    <t>गौरिगंज गाउँपालिका,झापा</t>
  </si>
  <si>
    <t>Gauradaha Rural Municipality</t>
  </si>
  <si>
    <t>झापा गाउँपालिका,झापा</t>
  </si>
  <si>
    <t>jhapa Rural Municipality</t>
  </si>
  <si>
    <t>बाह्रदशी गाउँपालिका,झापा</t>
  </si>
  <si>
    <t>baradarshi Rural Municipality</t>
  </si>
  <si>
    <t>बुद्धशान्ति गाउँपालिका,झापा</t>
  </si>
  <si>
    <t>Buddhashanti Rural Municipality</t>
  </si>
  <si>
    <t>हल्दीबारी गाउँपालिका,झापा</t>
  </si>
  <si>
    <t>Haldibaari Rural Municipality</t>
  </si>
  <si>
    <t>मोरङ</t>
  </si>
  <si>
    <t>महानगरपालिका</t>
  </si>
  <si>
    <t>विराटनगर महानगरपालिका,मोरङ</t>
  </si>
  <si>
    <t>Biratnagar Metropolitan</t>
  </si>
  <si>
    <t>उर्लाबारी नगरपालिका,मोरङ</t>
  </si>
  <si>
    <t>Urlabari Municipality</t>
  </si>
  <si>
    <t>पथरी शनिश्चरे नगरपालिका,मोरङ</t>
  </si>
  <si>
    <t>Shanischhare Municipality</t>
  </si>
  <si>
    <t>बेलवारी नगरपालिका,मोरङ</t>
  </si>
  <si>
    <t>Belbari Municipality</t>
  </si>
  <si>
    <t>रंगेली नगरपालिका,मोरङ</t>
  </si>
  <si>
    <t>Rangeli Municipality</t>
  </si>
  <si>
    <t>रतुवामाई नगरपालिका,मोरङ</t>
  </si>
  <si>
    <t>Ratuwamai Municipality</t>
  </si>
  <si>
    <t>लेटाङ नगरपालिका,मोरङ</t>
  </si>
  <si>
    <t>Letang Municipality</t>
  </si>
  <si>
    <t>सुनवर्षी नगरपालिका,मोरङ</t>
  </si>
  <si>
    <t>Sunwarshi Municipality</t>
  </si>
  <si>
    <t>सुन्दरहरैंचा नगरपालिका,मोरङ</t>
  </si>
  <si>
    <t>Sundar haraicha Municipality</t>
  </si>
  <si>
    <t>कटहरी गाउँपालिका,मोरङ</t>
  </si>
  <si>
    <t>Katahari Rural Municipality</t>
  </si>
  <si>
    <t>कानेपोखरी गाउँपालिका,मोरङ</t>
  </si>
  <si>
    <t>kanepokhari Rural Municipality</t>
  </si>
  <si>
    <t>केराबारी गाउँपालिका,मोरङ</t>
  </si>
  <si>
    <t>Kerabari Rural Municipality</t>
  </si>
  <si>
    <t>ग्रामथान गाउँपालिका,मोरङ</t>
  </si>
  <si>
    <t>Gramthan Rural Municipality</t>
  </si>
  <si>
    <t>जहदा गाउँपालिका,मोरङ</t>
  </si>
  <si>
    <t>Jahadaa Rural Municipality</t>
  </si>
  <si>
    <t>धनपालथान गाउँपालिका,मोरङ</t>
  </si>
  <si>
    <t>Dhanpalthan Rural Municipality</t>
  </si>
  <si>
    <t>बुढीगंगा गाउँपालिका,मोरङ</t>
  </si>
  <si>
    <t>Budiganga Rural Municipality</t>
  </si>
  <si>
    <t>मिक्लाजुङ गाउँपालिका,मोरङ</t>
  </si>
  <si>
    <t>सुनसरी</t>
  </si>
  <si>
    <t>उप महानगरपालिका</t>
  </si>
  <si>
    <t>ईटहरी उप महानगरपालिका,सुनसरी</t>
  </si>
  <si>
    <t>Itahari Sub-metropolitan</t>
  </si>
  <si>
    <t>धरान उप महानगरपालिका,सुनसरी</t>
  </si>
  <si>
    <t>Dharan Sub-metropolitan</t>
  </si>
  <si>
    <t>इनरुवा नगरपालिका,सुनसरी</t>
  </si>
  <si>
    <t>Inarwa Municipality</t>
  </si>
  <si>
    <t>दुहवी नगरपालिका,सुनसरी</t>
  </si>
  <si>
    <t>Duhawi Municipality</t>
  </si>
  <si>
    <t>बराहक्षेत्र नगरपालिका,सुनसरी</t>
  </si>
  <si>
    <t>Baraha Municipality</t>
  </si>
  <si>
    <t>रामधुनी नगरपालिका,सुनसरी</t>
  </si>
  <si>
    <t>Ramdhuni Municipality</t>
  </si>
  <si>
    <t>कोशी गाउँपालिका,सुनसरी</t>
  </si>
  <si>
    <t>Koshi Rural Municipality</t>
  </si>
  <si>
    <t>गढी गाउँपालिका,सुनसरी</t>
  </si>
  <si>
    <t>Gadhi Rural Municipality</t>
  </si>
  <si>
    <t>देवानगञ्ज गाउँपालिका,सुनसरी</t>
  </si>
  <si>
    <t>Dewangunj Rural Municipality</t>
  </si>
  <si>
    <t>बर्जु गाउँपालिका,सुनसरी</t>
  </si>
  <si>
    <t>Barju Rural Municipality</t>
  </si>
  <si>
    <t>भोक्राहा नरसिंह गाउँपालिका,सुनसरी</t>
  </si>
  <si>
    <t>Bhokraha Rural Municipality</t>
  </si>
  <si>
    <t>हरिनगर गाउँपालिका,सुनसरी</t>
  </si>
  <si>
    <t>Harinagar Rural Municipality</t>
  </si>
  <si>
    <t>सप्तरी</t>
  </si>
  <si>
    <t>कञ्चनरुप नगरपालिका,सप्तरी</t>
  </si>
  <si>
    <t> Madhesh</t>
  </si>
  <si>
    <t>KANCHANRUP Municipality</t>
  </si>
  <si>
    <t>खडक नगरपालिका,सप्तरी</t>
  </si>
  <si>
    <t>khadak Municipality</t>
  </si>
  <si>
    <t>डाक्नेश्वरी नगरपालिका,सप्तरी</t>
  </si>
  <si>
    <t>dakneshwori Municipality</t>
  </si>
  <si>
    <t>बोदेबरसाइन नगरपालिका,सप्तरी</t>
  </si>
  <si>
    <t>bodebarsign Municipality</t>
  </si>
  <si>
    <t>राजबिराज नगरपालिका,सप्तरी</t>
  </si>
  <si>
    <t>rajbiraj Municipality</t>
  </si>
  <si>
    <t>शम्भुनाथ नगरपालिका,सप्तरी</t>
  </si>
  <si>
    <t>shambhunath Municipality</t>
  </si>
  <si>
    <t>सप्तकोशी नगरपालिका,सप्तरी</t>
  </si>
  <si>
    <t>saptakoshi Municipality</t>
  </si>
  <si>
    <t>सुरुङ्गा नगरपालिका,सप्तरी</t>
  </si>
  <si>
    <t>surunga Municipality</t>
  </si>
  <si>
    <t>हनुमाननगर कंकालिनी नगरपालिका,सप्तरी</t>
  </si>
  <si>
    <t>hanumaannagar kaankalini Municipality</t>
  </si>
  <si>
    <t>अग्नीसाइर कृष्णासवरन गाउँपालिका,सप्तरी</t>
  </si>
  <si>
    <t>Agnisair krishnasabaran Rural Municipality</t>
  </si>
  <si>
    <t>छिन्नमस्ता गाउँपालिका,सप्तरी</t>
  </si>
  <si>
    <t>chhinnamasta Rural Municipality</t>
  </si>
  <si>
    <t>तिरहुत गाउँपालिका,सप्तरी</t>
  </si>
  <si>
    <t>tirahu Rural Municipality</t>
  </si>
  <si>
    <t>तिलाठी कोईलाडी गाउँपालिका,सप्तरी</t>
  </si>
  <si>
    <t>tilati koiladi Rural Municipality</t>
  </si>
  <si>
    <t>बलान-विहुल गाउँपालिका,सप्तरी</t>
  </si>
  <si>
    <t>balan-vihul Rural Municipality</t>
  </si>
  <si>
    <t>बिष्णुपुर गाउँपालिका,सप्तरी</t>
  </si>
  <si>
    <t>Bishnupur  Rural Municipality</t>
  </si>
  <si>
    <t>राजगढ गाउँपालिका,सप्तरी</t>
  </si>
  <si>
    <t>Rajgadh  Rural Municipality</t>
  </si>
  <si>
    <t>महादेवा गाउँपालिका,सप्तरी</t>
  </si>
  <si>
    <t>Mahadewa Rural Municipality</t>
  </si>
  <si>
    <t>रुपनी गाउँपालिका,सप्तरी</t>
  </si>
  <si>
    <t>Rupeni Rural Municipality</t>
  </si>
  <si>
    <t>सिराहा</t>
  </si>
  <si>
    <t>कर्जन्हा नगरपालिका,सिराहा</t>
  </si>
  <si>
    <t>Karnjhaa Municipality</t>
  </si>
  <si>
    <t>कल्याणपुर नगरपालिका,सिराहा</t>
  </si>
  <si>
    <t>Kalyanpur Municipality</t>
  </si>
  <si>
    <t>गोलबजार नगरपालिका,सिराहा</t>
  </si>
  <si>
    <t>Golabazar Municipality</t>
  </si>
  <si>
    <t>धनगढीमाई नगरपालिका,सिराहा</t>
  </si>
  <si>
    <t>Dhangadhimaai Municipality</t>
  </si>
  <si>
    <t>मिर्चैया नगरपालिका,सिराहा</t>
  </si>
  <si>
    <t>Mechaiya Municipality</t>
  </si>
  <si>
    <t>लहान नगरपालिका,सिराहा</t>
  </si>
  <si>
    <t>Lahan Municipality</t>
  </si>
  <si>
    <t>सिरहा नगरपालिका,सिराहा</t>
  </si>
  <si>
    <t>Siraha Municipality</t>
  </si>
  <si>
    <t>सुखीपुर नगरपालिका,सिराहा</t>
  </si>
  <si>
    <t>Sukhipur Municipality</t>
  </si>
  <si>
    <t>अर्नमा गाउँपालिका,सिराहा</t>
  </si>
  <si>
    <t>Arnama Rural Municipality</t>
  </si>
  <si>
    <t>औरही गाउँपालिका,सिराहा</t>
  </si>
  <si>
    <t>Aurahi Rural Municipality</t>
  </si>
  <si>
    <t>नरहा गाउँपालिका,सिराहा</t>
  </si>
  <si>
    <t>Naraha Rural Municipality</t>
  </si>
  <si>
    <t>नवराजपुर गाउँपालिका,सिराहा</t>
  </si>
  <si>
    <t>Nawarajpur Rural Municipality</t>
  </si>
  <si>
    <t>बरियारपट्टी गाउँपालिका,सिराहा</t>
  </si>
  <si>
    <t>Bariyarpatti Rural Municipality</t>
  </si>
  <si>
    <t>बिष्णुपुर गाउँपालिका,सिराहा</t>
  </si>
  <si>
    <t>Bishnupur Rural Municipality</t>
  </si>
  <si>
    <t>भगवानपुर गाउँपालिका,सिराहा</t>
  </si>
  <si>
    <t>Bhagwanpur Rural Municipality</t>
  </si>
  <si>
    <t>लक्ष्मीपुर पतारी गाउँपालिका,सिराहा</t>
  </si>
  <si>
    <t>laxmipur  Rural Municipality</t>
  </si>
  <si>
    <t>सखुवानान्कारकट्टी गाउँपालिका,सिराहा</t>
  </si>
  <si>
    <t>Rakhuwanankarkatty Rural Municipality</t>
  </si>
  <si>
    <t>धनुषा</t>
  </si>
  <si>
    <t>जनकपुरधाम उप महानगरपालिका,धनुषा</t>
  </si>
  <si>
    <t>Dhanusha</t>
  </si>
  <si>
    <t>janakpurdham Sub-metropolitan</t>
  </si>
  <si>
    <t>कमला नगरपालिका,धनुषा</t>
  </si>
  <si>
    <t>Kamala Municipality</t>
  </si>
  <si>
    <t>क्षिरेश्वरनाथ नगरपालिका,धनुषा</t>
  </si>
  <si>
    <t>chireshwornath Municipality</t>
  </si>
  <si>
    <t>गणेशमान चारनाथ नगरपालिका,धनुषा</t>
  </si>
  <si>
    <t>ganeshman charnath  Municipality</t>
  </si>
  <si>
    <t>धनुषाधाम नगरपालिका,धनुषा</t>
  </si>
  <si>
    <t>dhanusadham  Municipality</t>
  </si>
  <si>
    <t>नगराइन नगरपालिका,धनुषा</t>
  </si>
  <si>
    <t>nagaraien Municipality</t>
  </si>
  <si>
    <t>मिथिला नगरपालिका,धनुषा</t>
  </si>
  <si>
    <t>mithila  Municipality</t>
  </si>
  <si>
    <t>विदेह नगरपालिका,धनुषा</t>
  </si>
  <si>
    <t>bideha  Municipality</t>
  </si>
  <si>
    <t>शहिदनगर नगरपालिका,धनुषा</t>
  </si>
  <si>
    <t>sahidnagar  Municipality</t>
  </si>
  <si>
    <t>सबैला नगरपालिका,धनुषा</t>
  </si>
  <si>
    <t>sabaila  Municipality</t>
  </si>
  <si>
    <t>हंसपुर नगरपालिका,धनुषा</t>
  </si>
  <si>
    <t>hanspur Municipality</t>
  </si>
  <si>
    <t>औरहि गाउँपालिका,धनुषा</t>
  </si>
  <si>
    <t>aaurahi  Rural Municipality</t>
  </si>
  <si>
    <t>जनकनन्दिनी गाउँपालिका,धनुषा</t>
  </si>
  <si>
    <t>janaknandini  Rural Municipality</t>
  </si>
  <si>
    <t>धनाैजी गाउँपालिका,धनुषा</t>
  </si>
  <si>
    <t>Dhanauji Rural Municipality</t>
  </si>
  <si>
    <t>बटेश्वर गाउँपालिका,धनुषा</t>
  </si>
  <si>
    <t>bateshwor Rural Municipality</t>
  </si>
  <si>
    <t>मिथिला बिहारी नगरपालिका,धनुषा</t>
  </si>
  <si>
    <t>mithila bihari  Municipality</t>
  </si>
  <si>
    <t>मुखियापट्टी मुसहरमिया गाउँपालिका,धनुषा</t>
  </si>
  <si>
    <t>mukhiyapatti Rural Municipality</t>
  </si>
  <si>
    <t>लक्ष्मिनिया गाउँपालिका,धनुषा</t>
  </si>
  <si>
    <t>laxminiya Rural Municipality</t>
  </si>
  <si>
    <t>महोत्तरी</t>
  </si>
  <si>
    <t>गौशाला नगरपालिका,महोत्तरी</t>
  </si>
  <si>
    <t>Mahottari</t>
  </si>
  <si>
    <t>gaushala  Municipality</t>
  </si>
  <si>
    <t>जलेश्वर नगरपालिका,महोत्तरी</t>
  </si>
  <si>
    <t>jaleshowr Municipality</t>
  </si>
  <si>
    <t>बर्दिबास नगरपालिका,महोत्तरी</t>
  </si>
  <si>
    <t>bardibas Municipality</t>
  </si>
  <si>
    <t>बलवा नगरपालिका,महोत्तरी</t>
  </si>
  <si>
    <t>balawa  Municipality</t>
  </si>
  <si>
    <t>भँगाहा नगरपालिका,महोत्तरी</t>
  </si>
  <si>
    <t>bhangaha Municipality</t>
  </si>
  <si>
    <t>मटिहानी नगरपालिका,महोत्तरी</t>
  </si>
  <si>
    <t>Matihani Municipality</t>
  </si>
  <si>
    <t>मनरा शिसवा नगरपालिका,महोत्तरी</t>
  </si>
  <si>
    <t>Manara Shisawa Municipality</t>
  </si>
  <si>
    <t>रामगोपालपुर नगरपालिका,महोत्तरी</t>
  </si>
  <si>
    <t>ramgopalpur Municipality</t>
  </si>
  <si>
    <t>लोहरपट्टी नगरपालिका,महोत्तरी</t>
  </si>
  <si>
    <t>loharpatti Municipality</t>
  </si>
  <si>
    <t>एकडारा गाउँपालिका,महोत्तरी</t>
  </si>
  <si>
    <t>ekdara  Rural Municipality</t>
  </si>
  <si>
    <t>औरही नगरपालिका,महोत्तरी</t>
  </si>
  <si>
    <t>aaurahi Municipality</t>
  </si>
  <si>
    <t>पिपरा गाउँपालिका,महोत्तरी</t>
  </si>
  <si>
    <t>pipara Rural Municipality</t>
  </si>
  <si>
    <t>महोत्तरी गाउँपालिका,महोत्तरी</t>
  </si>
  <si>
    <t>mahottari  Rural Municipality</t>
  </si>
  <si>
    <t>साम्सी गाउँपालिका,महोत्तरी</t>
  </si>
  <si>
    <t>saamsi  Rural Municipality</t>
  </si>
  <si>
    <t>सोनमा गाउँपालिका,महोत्तरी</t>
  </si>
  <si>
    <t>sonama Rural Municipality</t>
  </si>
  <si>
    <t>सर्लाही</t>
  </si>
  <si>
    <t>ईश्वरपुर नगरपालिका,सर्लाही</t>
  </si>
  <si>
    <t>Ishwarpur Municipality</t>
  </si>
  <si>
    <t>कविलासी नगरपालिका,सर्लाही</t>
  </si>
  <si>
    <t>Kabilashi Municipality</t>
  </si>
  <si>
    <t>गोडैटा नगरपालिका,सर्लाही</t>
  </si>
  <si>
    <t>Godaita Municipality</t>
  </si>
  <si>
    <t>बरहथवा नगरपालिका,सर्लाही</t>
  </si>
  <si>
    <t>Barhathawa Municipality</t>
  </si>
  <si>
    <t>बलरा नगरपालिका,सर्लाही</t>
  </si>
  <si>
    <t>Balra Municipality</t>
  </si>
  <si>
    <t>बागमती नगरपालिका,सर्लाही</t>
  </si>
  <si>
    <t>Bagmati Municipality</t>
  </si>
  <si>
    <t>मलंगवा नगरपालिका,सर्लाही</t>
  </si>
  <si>
    <t>Malangwa Municipality</t>
  </si>
  <si>
    <t>लालबन्दी नगरपालिका,सर्लाही</t>
  </si>
  <si>
    <t>Lalbandi Municipality</t>
  </si>
  <si>
    <t>हरिपुर नगरपालिका,सर्लाही</t>
  </si>
  <si>
    <t>Haripurba Municipality</t>
  </si>
  <si>
    <t>हरिपुर्वा नगरपालिका,सर्लाही</t>
  </si>
  <si>
    <t>Haripur Municipality</t>
  </si>
  <si>
    <t>हरिवन नगरपालिका,सर्लाही</t>
  </si>
  <si>
    <t>Hariban Municipality</t>
  </si>
  <si>
    <t>कौडेना गाउँपालिका,सर्लाही</t>
  </si>
  <si>
    <t>Kaudena Rural Municipality</t>
  </si>
  <si>
    <t>चक्रघट्टा गाउँपालिका,सर्लाही</t>
  </si>
  <si>
    <t>Chakraghata Rural Municipality</t>
  </si>
  <si>
    <t>चन्द्रनगर गाउँपालिका,सर्लाही</t>
  </si>
  <si>
    <t>Chandranagar Rural Municipality</t>
  </si>
  <si>
    <t>धनकौल गाउँपालिका,सर्लाही</t>
  </si>
  <si>
    <t>Dhankaul Rural Municipality</t>
  </si>
  <si>
    <t>पर्सा गाउँपालिका,सर्लाही</t>
  </si>
  <si>
    <t>Parsa Rural Municipality</t>
  </si>
  <si>
    <t>बसबरिया गाउँपालिका,सर्लाही</t>
  </si>
  <si>
    <t>Basbariya Rural Municipality</t>
  </si>
  <si>
    <t>ब्रह्मपुरी गाउँपालिका,सर्लाही</t>
  </si>
  <si>
    <t>Brahmapuri Rural Municipality</t>
  </si>
  <si>
    <t>रामनगर गाउँपालिका,सर्लाही</t>
  </si>
  <si>
    <t>Ramnagar Rural Municipality</t>
  </si>
  <si>
    <t>विष्णु गाउँपालिका,सर्लाही</t>
  </si>
  <si>
    <t>Bishnu Rural Municipality</t>
  </si>
  <si>
    <t>रौतहट</t>
  </si>
  <si>
    <t>ईशनाथ नगरपालिका,रौतहट</t>
  </si>
  <si>
    <t>ISnath Municipality</t>
  </si>
  <si>
    <t>कटहरिया नगरपालिका,रौतहट</t>
  </si>
  <si>
    <t>Kathariya Municipality</t>
  </si>
  <si>
    <t>गढीमाई नगरपालिका,रौतहट</t>
  </si>
  <si>
    <t>Gadimai Municipality</t>
  </si>
  <si>
    <t>गरुडा नगरपालिका,रौतहट</t>
  </si>
  <si>
    <t>Guruda Municipality</t>
  </si>
  <si>
    <t>गुजरा नगरपालिका,रौतहट</t>
  </si>
  <si>
    <t>Gujara Municipality</t>
  </si>
  <si>
    <t>गौर नगरपालिका,रौतहट</t>
  </si>
  <si>
    <t>Gaur Municipality</t>
  </si>
  <si>
    <t>चन्द्रपुर नगरपालिका,रौतहट</t>
  </si>
  <si>
    <t>Chandrapur Municipality</t>
  </si>
  <si>
    <t>देवाही गोनाही नगरपालिका,रौतहट</t>
  </si>
  <si>
    <t>Dewahi Gonahi Municipality</t>
  </si>
  <si>
    <t>परोहा नगरपालिका,रौतहट</t>
  </si>
  <si>
    <t>Paroha Municipality</t>
  </si>
  <si>
    <t>फतुबाबिजयपुर नगरपालिका,रौतहट</t>
  </si>
  <si>
    <t>Phatuwabijpur Municipality</t>
  </si>
  <si>
    <t>बृन्दावन नगरपालिका,रौतहट</t>
  </si>
  <si>
    <t>Brindawan Municipality</t>
  </si>
  <si>
    <t>बौधीमाई नगरपालिका,रौतहट</t>
  </si>
  <si>
    <t>Baudhimai Municipality</t>
  </si>
  <si>
    <t>माधव नारायण नगरपालिका,रौतहट</t>
  </si>
  <si>
    <t>Madhavnarayan Municipality</t>
  </si>
  <si>
    <t>मौलापुर नगरपालिका,रौतहट</t>
  </si>
  <si>
    <t>Maulapur Municipality</t>
  </si>
  <si>
    <t>राजदेवी नगरपालिका,रौतहट</t>
  </si>
  <si>
    <t>Rajdevi Municipality</t>
  </si>
  <si>
    <t>दुर्गा भगवती गाउँपालिका,रौतहट</t>
  </si>
  <si>
    <t>DurgaBhagwati Rural Municipality</t>
  </si>
  <si>
    <t>यमुनामाइ गाउँपालिका,रौतहट</t>
  </si>
  <si>
    <t>Yamunamai Rural Municipality</t>
  </si>
  <si>
    <t>राजपुर नगरपालिका,रौतहट</t>
  </si>
  <si>
    <t>Rajpur Municipality</t>
  </si>
  <si>
    <t>बारा</t>
  </si>
  <si>
    <t>कलैया उप महानगरपालिका,बारा</t>
  </si>
  <si>
    <t>kalaiya Sub-metropolitan</t>
  </si>
  <si>
    <t>जीतपुरसिमरा उप महानगरपालिका,बारा</t>
  </si>
  <si>
    <t>Shimara Jeetpur  Sub-metropolitan</t>
  </si>
  <si>
    <t>कोल्हवी नगरपालिका,बारा</t>
  </si>
  <si>
    <t>Kolhawi Municipality</t>
  </si>
  <si>
    <t>निजगढ नगरपालिका,बारा</t>
  </si>
  <si>
    <t>Nijgud Municipality</t>
  </si>
  <si>
    <t>पचरौता नगरपालिका,बारा</t>
  </si>
  <si>
    <t>Pacharauta Municipality</t>
  </si>
  <si>
    <t>महागढीमाई नगरपालिका,बारा</t>
  </si>
  <si>
    <t>Mahagadi Municipality</t>
  </si>
  <si>
    <t>सिम्रौनगढ नगरपालिका,बारा</t>
  </si>
  <si>
    <t>Simrayngadi Municipality</t>
  </si>
  <si>
    <t>आदर्श कोटवाल गाउँपालिका,बारा</t>
  </si>
  <si>
    <t>Aadarsha kotwal Rural Municipality</t>
  </si>
  <si>
    <t>करैयामाई गाउँपालिका,बारा</t>
  </si>
  <si>
    <t>karaiyamai Rural Municipality</t>
  </si>
  <si>
    <t>देवताल गाउँपालिका,बारा</t>
  </si>
  <si>
    <t>Dewatal Rural Municipality</t>
  </si>
  <si>
    <t>परवानीपुर गाउँपालिका,बारा</t>
  </si>
  <si>
    <t>Paranipur Rural Municipality</t>
  </si>
  <si>
    <t>प्रसौनी गाउँपालिका,बारा</t>
  </si>
  <si>
    <t>Prasauni Rural Municipality</t>
  </si>
  <si>
    <t>फेटा गाउँपालिका,बारा</t>
  </si>
  <si>
    <t>Pheta Rural Municipality</t>
  </si>
  <si>
    <t>बारागढी गाउँपालिका,बारा</t>
  </si>
  <si>
    <t>Baragadi Rural Municipality</t>
  </si>
  <si>
    <t>विश्रामपुर गाउँपालिका,बारा</t>
  </si>
  <si>
    <t>Bishrampur Rural Municipality</t>
  </si>
  <si>
    <t>सुवर्ण गाउँपालिका,बारा</t>
  </si>
  <si>
    <t>Shubarna Rural Municipality</t>
  </si>
  <si>
    <t>पर्सा</t>
  </si>
  <si>
    <t>बिरगंज महानगरपालिका,पर्सा</t>
  </si>
  <si>
    <t>Birjung Metropolitan</t>
  </si>
  <si>
    <t>पर्सागढी नगरपालिका,पर्सा</t>
  </si>
  <si>
    <t>Parshagadi Municipality</t>
  </si>
  <si>
    <t>पोखरिया नगरपालिका,पर्सा</t>
  </si>
  <si>
    <t>Pokhariya Municipality</t>
  </si>
  <si>
    <t>बहुदरमाई नगरपालिका,पर्सा</t>
  </si>
  <si>
    <t>Bahudarmai Municipality</t>
  </si>
  <si>
    <t>कालिकामार्इ गाउँपालिका,पर्सा</t>
  </si>
  <si>
    <t>Kalikamai Rural Municipality</t>
  </si>
  <si>
    <t>छिपहरमाई गाउँपालिका,पर्सा</t>
  </si>
  <si>
    <t>Chhipaharmai Rural Municipality</t>
  </si>
  <si>
    <t>जगरनाथपुर गाउँपालिका,पर्सा</t>
  </si>
  <si>
    <t>Jagarnathpur Rural Municipality</t>
  </si>
  <si>
    <t>जिराभवानी गाउँपालिका,पर्सा</t>
  </si>
  <si>
    <t>Jirabhawani Rural Municipality</t>
  </si>
  <si>
    <t>ठोरी गाउँपालिका,पर्सा</t>
  </si>
  <si>
    <t>Thori Rural Municipality</t>
  </si>
  <si>
    <t>धोबीनी गाउँपालिका,पर्सा</t>
  </si>
  <si>
    <t>Dhobini Rural Municipality</t>
  </si>
  <si>
    <t>पकाहा मैनापुर गाउँपालिका,पर्सा</t>
  </si>
  <si>
    <t>Pakaaha Mainpur Rural Municipality</t>
  </si>
  <si>
    <t>पटेर्वा सुगौली गाउँपालिका,पर्सा</t>
  </si>
  <si>
    <t>Patewa Shugauli Rural Municipality</t>
  </si>
  <si>
    <t>बिन्दबासिनी गाउँपालिका,पर्सा</t>
  </si>
  <si>
    <t>Bindabashini Rural Municipality</t>
  </si>
  <si>
    <t>सखुवा प्रसौनी गाउँपालिका,पर्सा</t>
  </si>
  <si>
    <t>Shakhuwa Prasauni Rural Municipality</t>
  </si>
  <si>
    <t>दोलखा</t>
  </si>
  <si>
    <t>जिरी नगरपालिका,दोलखा</t>
  </si>
  <si>
    <t>Bagmati</t>
  </si>
  <si>
    <t>jiri Municipality</t>
  </si>
  <si>
    <t>भिमेश्वर नगरपालिका,दोलखा</t>
  </si>
  <si>
    <t>Bhimeshwor Municipality</t>
  </si>
  <si>
    <t>कालिन्चोक गाउँपालिका,दोलखा</t>
  </si>
  <si>
    <t>Kalinchwok Rural Municipality</t>
  </si>
  <si>
    <t>गौरिशंकर गाउँपालिका,दोलखा</t>
  </si>
  <si>
    <t>Gaurisahnkar Rural Municipality</t>
  </si>
  <si>
    <t>तामाकोशी गाउँपालिका,दोलखा</t>
  </si>
  <si>
    <t>Tamakoshi Rural Municipality</t>
  </si>
  <si>
    <t>मेलुङ गाउँपालिका,दोलखा</t>
  </si>
  <si>
    <t>Melung Rural Municipality</t>
  </si>
  <si>
    <t>विगु गाउँपालिका,दोलखा</t>
  </si>
  <si>
    <t>Bigu Rural Municipality</t>
  </si>
  <si>
    <t>वैतेश्वर गाउँपालिका,दोलखा</t>
  </si>
  <si>
    <t>Baiteshwor Rural Municipality</t>
  </si>
  <si>
    <t>शैलुङ गाउँपालिका,दोलखा</t>
  </si>
  <si>
    <t>Shailung Rural Municipality</t>
  </si>
  <si>
    <t>रामेछाप</t>
  </si>
  <si>
    <t>मन्थली नगरपालिका,रामेछाप</t>
  </si>
  <si>
    <t>Manthali Municipality</t>
  </si>
  <si>
    <t>रामेछाप नगरपालिका,रामेछाप</t>
  </si>
  <si>
    <t>Ramechap Municipality</t>
  </si>
  <si>
    <t>उमाकुण्ड गाउँपालिका,रामेछाप</t>
  </si>
  <si>
    <t>umakunda Rural Municipality</t>
  </si>
  <si>
    <t>खाँडादेवी गाउँपालिका,रामेछाप</t>
  </si>
  <si>
    <t>Khadadevi Rural Municipality</t>
  </si>
  <si>
    <t>गोकुलगङ्गा गाउँपालिका,रामेछाप</t>
  </si>
  <si>
    <t>Gokulganga Rural Municipality</t>
  </si>
  <si>
    <t>दोरम्बा गाउँपालिका,रामेछाप</t>
  </si>
  <si>
    <t>Doramba Rural Municipality</t>
  </si>
  <si>
    <t>लिखु तामाकोशी गाउँपालिका,रामेछाप</t>
  </si>
  <si>
    <t>Likhu Tamakoshi  Rural Municipality</t>
  </si>
  <si>
    <t>सुनापती गाउँपालिका,रामेछाप</t>
  </si>
  <si>
    <t>Sunapati Rural Municipality</t>
  </si>
  <si>
    <t>सिन्धुली</t>
  </si>
  <si>
    <t>कमलामाई नगरपालिका,सिन्धुली</t>
  </si>
  <si>
    <t>Kamalmai Municipality</t>
  </si>
  <si>
    <t>दुधौली नगरपालिका,सिन्धुली</t>
  </si>
  <si>
    <t>Dudhauli Municipality</t>
  </si>
  <si>
    <t>गोलन्जोर गाउँपालिका,सिन्धुली</t>
  </si>
  <si>
    <t>Golanjor Rural Municipality</t>
  </si>
  <si>
    <t>घ्याङखेल गाउँपालिका,सिन्धुली</t>
  </si>
  <si>
    <t>???????? Rural Municipality</t>
  </si>
  <si>
    <t>तीनपाटन गाउँपालिका,सिन्धुली</t>
  </si>
  <si>
    <t>??????? Rural Municipality</t>
  </si>
  <si>
    <t>फिक्कल गाउँपालिका,सिन्धुली</t>
  </si>
  <si>
    <t>Phikal Rural Municipality</t>
  </si>
  <si>
    <t>मरिण गाउँपालिका,सिन्धुली</t>
  </si>
  <si>
    <t>Marin Rural Municipality</t>
  </si>
  <si>
    <t>सुनकोशी गाउँपालिका,सिन्धुली</t>
  </si>
  <si>
    <t>Sunkoshi Rural Municipality</t>
  </si>
  <si>
    <t>हरिहरपुरगढी गाउँपालिका,सिन्धुली</t>
  </si>
  <si>
    <t>Hariharpurgadi Rural Municipality</t>
  </si>
  <si>
    <t>काभ्रेपलाञ्चोक</t>
  </si>
  <si>
    <t>धुलिखेल नगरपालिका,काभ्रेपलाञ्चोक</t>
  </si>
  <si>
    <t>Dhulikhel Municipality</t>
  </si>
  <si>
    <t>नमोबुद्ध नगरपालिका,काभ्रेपलाञ्चोक</t>
  </si>
  <si>
    <t>Nomabuddha Municipality</t>
  </si>
  <si>
    <t>पनौती नगरपालिका,काभ्रेपलाञ्चोक</t>
  </si>
  <si>
    <t>Panauti Municipality</t>
  </si>
  <si>
    <t>पाँचखाल नगरपालिका,काभ्रेपलाञ्चोक</t>
  </si>
  <si>
    <t>Panchakhal Municipality</t>
  </si>
  <si>
    <t>बनेपा नगरपालिका,काभ्रेपलाञ्चोक</t>
  </si>
  <si>
    <t>Bnepa Municipality</t>
  </si>
  <si>
    <t>मण्डनदेउपुर नगरपालिका,काभ्रेपलाञ्चोक</t>
  </si>
  <si>
    <t>Madandeupur Municipality</t>
  </si>
  <si>
    <t>खानीखोला गाउँपालिका,काभ्रेपलाञ्चोक</t>
  </si>
  <si>
    <t>Khanikhola Rural Municipality</t>
  </si>
  <si>
    <t>चौंरीदेउराली गाउँपालिका,काभ्रेपलाञ्चोक</t>
  </si>
  <si>
    <t>Chauridaurali Rural Municipality</t>
  </si>
  <si>
    <t>तेमाल गाउँपालिका,काभ्रेपलाञ्चोक</t>
  </si>
  <si>
    <t>temal Rural Municipality</t>
  </si>
  <si>
    <t>बेथानचोक गाउँपालिका,काभ्रेपलाञ्चोक</t>
  </si>
  <si>
    <t>Bethanchwok Rural Municipality</t>
  </si>
  <si>
    <t>भुम्लु गाउँपालिका,काभ्रेपलाञ्चोक</t>
  </si>
  <si>
    <t>Bhumlu Rural Municipality</t>
  </si>
  <si>
    <t>महाभारत गाउँपालिका,काभ्रेपलाञ्चोक</t>
  </si>
  <si>
    <t>Mahabharat Rural Municipality</t>
  </si>
  <si>
    <t>रोशी गाउँपालिका,काभ्रेपलाञ्चोक</t>
  </si>
  <si>
    <t>Rosi Rural Municipality</t>
  </si>
  <si>
    <t>सिन्धुपाल्चोक</t>
  </si>
  <si>
    <t>चौतारा साँगाचोकगढी नगरपालिका,सिन्धुपाल्चोक</t>
  </si>
  <si>
    <t>Sidhupalchowk</t>
  </si>
  <si>
    <t>Chutara Municipality</t>
  </si>
  <si>
    <t>मेलम्ची नगरपालिका,सिन्धुपाल्चोक</t>
  </si>
  <si>
    <t>Melumchi Municipality</t>
  </si>
  <si>
    <t>वाह्रविसे नगरपालिका,सिन्धुपाल्चोक</t>
  </si>
  <si>
    <t>Barabise Municipality</t>
  </si>
  <si>
    <t>इन्द्रावती गाउँपालिका,सिन्धुपाल्चोक</t>
  </si>
  <si>
    <t>Indrawati Rural Municipality</t>
  </si>
  <si>
    <t>जुगल गाउँपालिका,सिन्धुपाल्चोक</t>
  </si>
  <si>
    <t>Jugal Rural Municipality</t>
  </si>
  <si>
    <t>त्रिपुरासन्दरी गाउँपालिका,सिन्धुपाल्चोक</t>
  </si>
  <si>
    <t>Tripurashwori Rural Municipality</t>
  </si>
  <si>
    <t>पाँचपोखरी थाङपाल गाउँपालिका,सिन्धुपाल्चोक</t>
  </si>
  <si>
    <t>panchpokhari Rural Municipality</t>
  </si>
  <si>
    <t>बलेफी गाउँपालिका,सिन्धुपाल्चोक</t>
  </si>
  <si>
    <t>Balephi Rural Municipality</t>
  </si>
  <si>
    <t>भोटेकोशी गाउँपालिका,सिन्धुपाल्चोक</t>
  </si>
  <si>
    <t>Bhotekoshi Rural Municipality</t>
  </si>
  <si>
    <t>लिसंखु पाखर गाउँपालिका,सिन्धुपाल्चोक</t>
  </si>
  <si>
    <t>Lishankhu Rural Municipality</t>
  </si>
  <si>
    <t>सुनकोशी गाउँपालिका,सिन्धुपाल्चोक</t>
  </si>
  <si>
    <t>हेलम्बु गाउँपालिका,सिन्धुपाल्चोक</t>
  </si>
  <si>
    <t>Helambu Rural Municipality</t>
  </si>
  <si>
    <t>रसुवा</t>
  </si>
  <si>
    <t>उत्तरगया गाउँपालिका,रसुवा</t>
  </si>
  <si>
    <t>Uttargaya Rural Municipality</t>
  </si>
  <si>
    <t>कालिका गाउँपालिका,रसुवा</t>
  </si>
  <si>
    <t>Jagannath Rural Municipality</t>
  </si>
  <si>
    <t>गोसाईकुण्ड गाउँपालिका,रसुवा</t>
  </si>
  <si>
    <t>GOSAAIKUNDA Rural Municipality</t>
  </si>
  <si>
    <t>नौकुण्ड गाउँपालिका,रसुवा</t>
  </si>
  <si>
    <t>NAUKUNDA Rural Municipality</t>
  </si>
  <si>
    <t>आमाछोदिङमो गाउँपालिका,रसुवा</t>
  </si>
  <si>
    <t>Aamachhodingmo  Rural Municipality</t>
  </si>
  <si>
    <t>नुवाकोट</t>
  </si>
  <si>
    <t>बेलकोटगढी नगरपालिका,नुवाकोट</t>
  </si>
  <si>
    <t>Belkot Gadhi Municipality</t>
  </si>
  <si>
    <t>विदुर नगरपालिका,नुवाकोट</t>
  </si>
  <si>
    <t>Bidur Municipality</t>
  </si>
  <si>
    <t>ककनी गाउँपालिका,नुवाकोट</t>
  </si>
  <si>
    <t>Kakani Rural Municipality</t>
  </si>
  <si>
    <t>किस्पाङ गाउँपालिका,नुवाकोट</t>
  </si>
  <si>
    <t>Kispang Rural Municipality</t>
  </si>
  <si>
    <t>तादीगाउँ गाउँपालिका,नुवाकोट</t>
  </si>
  <si>
    <t>Tadi Rural Municipality</t>
  </si>
  <si>
    <t>तारकेश्वर गाउँपालिका,नुवाकोट</t>
  </si>
  <si>
    <t>Tarakeshwor Rural Municipality</t>
  </si>
  <si>
    <t>दुप्चेश्वर गाउँपालिका,नुवाकोट</t>
  </si>
  <si>
    <t>Dupcheshwor Rural Municipality</t>
  </si>
  <si>
    <t>पञ्चकन्या गाउँपालिका,नुवाकोट</t>
  </si>
  <si>
    <t>Panchakanya Rural Municipality</t>
  </si>
  <si>
    <t>म्यगङ गाउँपालिका,नुवाकोट</t>
  </si>
  <si>
    <t>Meghang Rural Municipality</t>
  </si>
  <si>
    <t>लिखु गाउँपालिका,नुवाकोट</t>
  </si>
  <si>
    <t>Likhu Rural Municipality</t>
  </si>
  <si>
    <t>शिवपुरी गाउँपालिका,नुवाकोट</t>
  </si>
  <si>
    <t>Shibhapuri Rural Municipality</t>
  </si>
  <si>
    <t>सूर्यगढी गाउँपालिका,नुवाकोट</t>
  </si>
  <si>
    <t>Surya Gadhi Rural Municipality</t>
  </si>
  <si>
    <t>धादिंग</t>
  </si>
  <si>
    <t>धुनीबेंशी नगरपालिका,धादिंग</t>
  </si>
  <si>
    <t>Dhunibesi Municipality</t>
  </si>
  <si>
    <t>नीलकण्ठ नगरपालिका,धादिंग</t>
  </si>
  <si>
    <t>Nilakantha Municipality</t>
  </si>
  <si>
    <t>खनियाबास गाउँपालिका,धादिंग</t>
  </si>
  <si>
    <t>Khaniyabas Rural Municipality</t>
  </si>
  <si>
    <t>गङ्गाजमुना गाउँपालिका,धादिंग</t>
  </si>
  <si>
    <t>Gangajumuna Rural Municipality</t>
  </si>
  <si>
    <t>गजुरी गाउँपालिका,धादिंग</t>
  </si>
  <si>
    <t>Gajuri Rural Municipality</t>
  </si>
  <si>
    <t>गल्छी गाउँपालिका,धादिंग</t>
  </si>
  <si>
    <t>Galchhi Rural Municipality</t>
  </si>
  <si>
    <t>ज्वालामूखी गाउँपालिका,धादिंग</t>
  </si>
  <si>
    <t>Jawalamukhi Rural Municipality</t>
  </si>
  <si>
    <t>त्रिपुरासुन्दरी गाउँपालिका,धादिंग</t>
  </si>
  <si>
    <t>थाक्रे गाउँपालिका,धादिंग</t>
  </si>
  <si>
    <t>Thakre Rural Municipality</t>
  </si>
  <si>
    <t>नेत्रावती डवजोङ गाउँपालिका,धादिंग</t>
  </si>
  <si>
    <t>Netrawati Dabajong  Rural Municipality</t>
  </si>
  <si>
    <t>बेनीघाट रोराङ्ग गाउँपालिका,धादिंग</t>
  </si>
  <si>
    <t>Benighat Rorang Rural Municipality</t>
  </si>
  <si>
    <t>रुवी भ्याली गाउँपालिका,धादिंग</t>
  </si>
  <si>
    <t>Rubi Valley Rural Municipality</t>
  </si>
  <si>
    <t>सिद्धलेक गाउँपालिका,धादिंग</t>
  </si>
  <si>
    <t>Shidlekh Rural Municipality</t>
  </si>
  <si>
    <t>चितवन</t>
  </si>
  <si>
    <t>भरतपुर महानगरपालिका,चितवन</t>
  </si>
  <si>
    <t>Bharatpur Metropolitan</t>
  </si>
  <si>
    <t>कालिका नगरपालिका,चितवन</t>
  </si>
  <si>
    <t>Kalika Municipality</t>
  </si>
  <si>
    <t>खैरहनी नगरपालिका,चितवन</t>
  </si>
  <si>
    <t>Khaireni Municipality</t>
  </si>
  <si>
    <t>माडी नगरपालिका,चितवन</t>
  </si>
  <si>
    <t>Maadi Municipality</t>
  </si>
  <si>
    <t>रत्ननगर नगरपालिका,चितवन</t>
  </si>
  <si>
    <t>Ratannagar Municipality</t>
  </si>
  <si>
    <t>राप्ती नगरपालिका,चितवन</t>
  </si>
  <si>
    <t>Rapti Municipality</t>
  </si>
  <si>
    <t>इच्छाकामना गाउँपालिका,चितवन</t>
  </si>
  <si>
    <t>Ichhaykamana Rural Municipality</t>
  </si>
  <si>
    <t>मकवानपुर</t>
  </si>
  <si>
    <t>हेटौडा उप महानगरपालिका,मकवानपुर</t>
  </si>
  <si>
    <t>Hetauda Sub-metropolitan</t>
  </si>
  <si>
    <t>थाहा नगरपालिका,मकवानपुर</t>
  </si>
  <si>
    <t>Thaha Municipality</t>
  </si>
  <si>
    <t>इन्द्रसरोवर गाउँपालिका,मकवानपुर</t>
  </si>
  <si>
    <t>Indrasarowar Rural Municipality</t>
  </si>
  <si>
    <t>कैलाश गाउँपालिका,मकवानपुर</t>
  </si>
  <si>
    <t>kailash Rural Municipality</t>
  </si>
  <si>
    <t>बकैया गाउँपालिका,मकवानपुर</t>
  </si>
  <si>
    <t>Bakaiya Rural Municipality</t>
  </si>
  <si>
    <t>भीमफेदी गाउँपालिका,मकवानपुर</t>
  </si>
  <si>
    <t>Bhimphedi Rural Municipality</t>
  </si>
  <si>
    <t>मकवानपुरगढी गाउँपालिका,मकवानपुर</t>
  </si>
  <si>
    <t>Makwanpur Rural Municipality</t>
  </si>
  <si>
    <t>मनहरी गाउँपालिका,मकवानपुर</t>
  </si>
  <si>
    <t>Manahari Rural Municipality</t>
  </si>
  <si>
    <t>राक्सिराङ्ग गाउँपालिका,मकवानपुर</t>
  </si>
  <si>
    <t>Rakishrang Rural Municipality</t>
  </si>
  <si>
    <t>वाग्मती गाउँपालिका,मकवानपुर</t>
  </si>
  <si>
    <t>Bagmati Rural Municipality</t>
  </si>
  <si>
    <t>भक्तपुर</t>
  </si>
  <si>
    <t>चाँगुनारायण नगरपालिका,भक्तपुर</t>
  </si>
  <si>
    <t>CHANGUNARAYAN Municipality</t>
  </si>
  <si>
    <t>भक्तपुर नगरपालिका,भक्तपुर</t>
  </si>
  <si>
    <t>BHAKTAPUR Municipality</t>
  </si>
  <si>
    <t>मध्यपुर थिमी नगरपालिका,भक्तपुर</t>
  </si>
  <si>
    <t>MADHYAPUR THIMI Municipality</t>
  </si>
  <si>
    <t>सूर्यविनायक नगरपालिका,भक्तपुर</t>
  </si>
  <si>
    <t>SURYABINAYAK Municipality</t>
  </si>
  <si>
    <t>ललितपुर</t>
  </si>
  <si>
    <t>ललितपुर महानगरपालिका,ललितपुर</t>
  </si>
  <si>
    <t>Lalitpur Metropolitan</t>
  </si>
  <si>
    <t>गोदावरी नगरपालिका,ललितपुर</t>
  </si>
  <si>
    <t>GODAWARI Municipality</t>
  </si>
  <si>
    <t>महालक्ष्मी नगरपालिका,ललितपुर</t>
  </si>
  <si>
    <t>MAHALAXMI Municipality</t>
  </si>
  <si>
    <t>कोन्ज्योसोम गाउँपालिका,ललितपुर</t>
  </si>
  <si>
    <t>KONJYOSOM Rural Municipality</t>
  </si>
  <si>
    <t>महाङ्काल गाउँपालिका,ललितपुर</t>
  </si>
  <si>
    <t>MAHANKAL Rural Municipality</t>
  </si>
  <si>
    <t>वाग्मती गाउँपालिका,ललितपुर</t>
  </si>
  <si>
    <t>BAGMATI Rural Municipality</t>
  </si>
  <si>
    <t>काठमाडौँ</t>
  </si>
  <si>
    <t>काठमाडौँ महानगरपालिका,काठमाडौँ</t>
  </si>
  <si>
    <t>KATHMANDU Metropolitan</t>
  </si>
  <si>
    <t>कागेश्वरी मनोहरा नगरपालिका,काठमाडौँ</t>
  </si>
  <si>
    <t>KAGESHWORI MANOHARA Municipality</t>
  </si>
  <si>
    <t>कीर्तिपुर नगरपालिका,काठमाडौँ</t>
  </si>
  <si>
    <t>KIRTIPUR Municipality</t>
  </si>
  <si>
    <t>गोकर्णेश्वर नगरपालिका,काठमाडौँ</t>
  </si>
  <si>
    <t>GOKARNESHWOR Municipality</t>
  </si>
  <si>
    <t>चन्द्रागिरी नगरपालिका,काठमाडौँ</t>
  </si>
  <si>
    <t>CHANDRAGIRI Municipality</t>
  </si>
  <si>
    <t>टोखा नगरपालिका,काठमाडौँ</t>
  </si>
  <si>
    <t>TOKHA Municipality</t>
  </si>
  <si>
    <t>तारकेश्वर नगरपालिका,काठमाडौँ</t>
  </si>
  <si>
    <t>TARKESHWOR Municipality</t>
  </si>
  <si>
    <t>दक्षिणकाली नगरपालिका,काठमाडौँ</t>
  </si>
  <si>
    <t>DAKSHINKALI Municipality</t>
  </si>
  <si>
    <t>नागार्जुन नगरपालिका,काठमाडौँ</t>
  </si>
  <si>
    <t>NAAGARJUNG Municipality</t>
  </si>
  <si>
    <t>बुढानिलकण्ठ नगरपालिका,काठमाडौँ</t>
  </si>
  <si>
    <t>BUDHANILKANTHA Municipality</t>
  </si>
  <si>
    <t>शङ्खरापुर नगरपालिका,काठमाडौँ</t>
  </si>
  <si>
    <t>SHANKARAPUR Municipality</t>
  </si>
  <si>
    <t>गोरखा</t>
  </si>
  <si>
    <t>गोरखा नगरपालिका,गोरखा</t>
  </si>
  <si>
    <t>Gandaki</t>
  </si>
  <si>
    <t>Gorkha</t>
  </si>
  <si>
    <t>Gorkha Municipality</t>
  </si>
  <si>
    <t>पालुङटार नगरपालिका,गोरखा</t>
  </si>
  <si>
    <t>Palungtar Municipality</t>
  </si>
  <si>
    <t>अजिरकोट गाउँपालिका,गोरखा</t>
  </si>
  <si>
    <t>Ajirkot Rural Municipality</t>
  </si>
  <si>
    <t>आरुघाट गाउँपालिका,गोरखा</t>
  </si>
  <si>
    <t>Aarughat Rural Municipality</t>
  </si>
  <si>
    <t>गण्डकी गाउँपालिका,गोरखा</t>
  </si>
  <si>
    <t>Gandaki Rural Municipality</t>
  </si>
  <si>
    <t>चुमनुव्री गाउँपालिका,गोरखा</t>
  </si>
  <si>
    <t>Chumanubri Rural Municipality</t>
  </si>
  <si>
    <t>धार्चे गाउँपालिका,गोरखा</t>
  </si>
  <si>
    <t>Darche Rural Municipality</t>
  </si>
  <si>
    <t>भीमसेनथापा गाउँपालिका,गोरखा</t>
  </si>
  <si>
    <t>Bhimsenthapa  Rural Municipality</t>
  </si>
  <si>
    <t>शहिद लखन गाउँपालिका,गोरखा</t>
  </si>
  <si>
    <t>Shahid Lakhan Rural Municipality</t>
  </si>
  <si>
    <t>सिरानचोक गाउँपालिका,गोरखा</t>
  </si>
  <si>
    <t>Shiranichwok Rural Municipality</t>
  </si>
  <si>
    <t>बारपाक सुलिकोट गाउँपालिका,गोरखा</t>
  </si>
  <si>
    <t>Barpak Suliko Rural Municipality</t>
  </si>
  <si>
    <t>लमजुङ</t>
  </si>
  <si>
    <t>बेसीशहर नगरपालिका,लमजुङ</t>
  </si>
  <si>
    <t>BESHESAHAR Municipality</t>
  </si>
  <si>
    <t>मध्यनेपाल नगरपालिका,लमजुङ</t>
  </si>
  <si>
    <t>MADHYANEPAL Municipality</t>
  </si>
  <si>
    <t>रार्इनास नगरपालिका,लमजुङ</t>
  </si>
  <si>
    <t>RAINAS Municipality</t>
  </si>
  <si>
    <t>सुन्दरबजार नगरपालिका,लमजुङ</t>
  </si>
  <si>
    <t>SUNDAR BAZAR Municipality</t>
  </si>
  <si>
    <t>क्होलासोथार गाउँपालिका,लमजुङ</t>
  </si>
  <si>
    <t>kwaaholasothar Rural Municipality</t>
  </si>
  <si>
    <t>दूधपोखरी गाउँपालिका,लमजुङ</t>
  </si>
  <si>
    <t>DUDHPOKHARI Rural Municipality</t>
  </si>
  <si>
    <t>दोर्दी गाउँपालिका,लमजुङ</t>
  </si>
  <si>
    <t>DORDI Rural Municipality</t>
  </si>
  <si>
    <t>मर्स्याङदी गाउँपालिका,लमजुङ</t>
  </si>
  <si>
    <t>Marsyangdi Rural Municipality</t>
  </si>
  <si>
    <t>तनहुँ</t>
  </si>
  <si>
    <t>भानु नगरपालिका,तनहुँ</t>
  </si>
  <si>
    <t>Tanahun</t>
  </si>
  <si>
    <t>Bhanu Municipality</t>
  </si>
  <si>
    <t>भिमाद नगरपालिका,तनहुँ</t>
  </si>
  <si>
    <t>Bhimad Municipality</t>
  </si>
  <si>
    <t>व्यास नगरपालिका,तनहुँ</t>
  </si>
  <si>
    <t>Byas Municipality</t>
  </si>
  <si>
    <t>शुक्लागण्डकी नगरपालिका,तनहुँ</t>
  </si>
  <si>
    <t>Shuklagandaki Municipality</t>
  </si>
  <si>
    <t>आँबुखैरेनी गाउँपालिका,तनहुँ</t>
  </si>
  <si>
    <t>Aabukhaireni Rural Municipality</t>
  </si>
  <si>
    <t>ऋषिङ गाउँपालिका,तनहुँ</t>
  </si>
  <si>
    <t>Rishing Rural Municipality</t>
  </si>
  <si>
    <t>घिरिङ गाउँपालिका,तनहुँ</t>
  </si>
  <si>
    <t>Ghiring Rural Municipality</t>
  </si>
  <si>
    <t>देवघाट गाउँपालिका,तनहुँ</t>
  </si>
  <si>
    <t>Devghat Rural Municipality</t>
  </si>
  <si>
    <t>बन्दिपुर गाउँपालिका,तनहुँ</t>
  </si>
  <si>
    <t>Bandipur Rural Municipality</t>
  </si>
  <si>
    <t>म्याग्दे गाउँपालिका,तनहुँ</t>
  </si>
  <si>
    <t>Myagde Rural Municipality</t>
  </si>
  <si>
    <t>कास्की</t>
  </si>
  <si>
    <t>पोखरा महानगरपालिका,कास्की</t>
  </si>
  <si>
    <t>Pokhara Metropolitan</t>
  </si>
  <si>
    <t>अन्नपूर्ण गाउँपालिका,कास्की</t>
  </si>
  <si>
    <t>Annapurna Rural Municipality</t>
  </si>
  <si>
    <t>माछापुछ्रे गाउँपालिका,कास्की</t>
  </si>
  <si>
    <t>Machhapuchre Rural Municipality</t>
  </si>
  <si>
    <t>मादी गाउँपालिका,कास्की</t>
  </si>
  <si>
    <t>Maadi Rural Municipality</t>
  </si>
  <si>
    <t>रुपा गाउँपालिका,कास्की</t>
  </si>
  <si>
    <t>Rupa Rural Municipality</t>
  </si>
  <si>
    <t>मनाङ</t>
  </si>
  <si>
    <t>चामे गाउँपालिका,मनाङ</t>
  </si>
  <si>
    <t>Chame Rural Municipality</t>
  </si>
  <si>
    <t>नार्पा भूमि गाउँपालिका,मनाङ</t>
  </si>
  <si>
    <t>Narpa Bhoomi  Rural Municipality</t>
  </si>
  <si>
    <t>नासोँ गाउँपालिका,मनाङ</t>
  </si>
  <si>
    <t>Nashong  Rural Municipality</t>
  </si>
  <si>
    <t>मनाङ ङिस्याङ गाउँपालिका,मनाङ</t>
  </si>
  <si>
    <t>Manang Ngisyang  Rural Municipality</t>
  </si>
  <si>
    <t>मुस्ताङ</t>
  </si>
  <si>
    <t>घरपझोङ गाउँपालिका,मुस्ताङ</t>
  </si>
  <si>
    <t>GHARPJHON Rural Municipality</t>
  </si>
  <si>
    <t>थासाङ गाउँपालिका,मुस्ताङ</t>
  </si>
  <si>
    <t>THASANG Rural Municipality</t>
  </si>
  <si>
    <t>लो-घेकर दामोदरकुण्ड गाउँपालिका,मुस्ताङ</t>
  </si>
  <si>
    <t>Lo-Ghekar Damodarkund Rural Municipality</t>
  </si>
  <si>
    <t>वारागुङ मुक्तिक्षेत्र गाउँपालिका,मुस्ताङ</t>
  </si>
  <si>
    <t>Baragung Muktichhetra  Rural Municipality</t>
  </si>
  <si>
    <t>लोमन्थाङ गाउँपालिका,मुस्ताङ</t>
  </si>
  <si>
    <t>LOMTHANG Rural Municipality</t>
  </si>
  <si>
    <t>पर्बत</t>
  </si>
  <si>
    <t>कुश्मा नगरपालिका,पर्बत</t>
  </si>
  <si>
    <t>KUSHMA Municipality</t>
  </si>
  <si>
    <t>फलेवास नगरपालिका,पर्बत</t>
  </si>
  <si>
    <t>FALEBAS Municipality</t>
  </si>
  <si>
    <t>जलजला गाउँपालिका,पर्बत</t>
  </si>
  <si>
    <t>JALJALA Rural Municipality</t>
  </si>
  <si>
    <t>पैयूं गाउँपालिका,पर्बत</t>
  </si>
  <si>
    <t>PAIYEU Rural Municipality</t>
  </si>
  <si>
    <t>महाशिला गाउँपालिका,पर्बत</t>
  </si>
  <si>
    <t>MAHASILAA Rural Municipality</t>
  </si>
  <si>
    <t>मोदी गाउँपालिका,पर्बत</t>
  </si>
  <si>
    <t>MODI Rural Municipality</t>
  </si>
  <si>
    <t>विहादी गाउँपालिका,पर्बत</t>
  </si>
  <si>
    <t>BAACHAA Rural Municipality</t>
  </si>
  <si>
    <t>स्यांजा</t>
  </si>
  <si>
    <t>गल्याङ नगरपालिका,स्यांजा</t>
  </si>
  <si>
    <t>Syangja</t>
  </si>
  <si>
    <t>Galyang Municipality</t>
  </si>
  <si>
    <t>चापकोट नगरपालिका,स्यांजा</t>
  </si>
  <si>
    <t>CHAPAKOT Municipality</t>
  </si>
  <si>
    <t>पुतलीबजार नगरपालिका,स्यांजा</t>
  </si>
  <si>
    <t>Putalibazar Municipality</t>
  </si>
  <si>
    <t>भीरकोट नगरपालिका,स्यांजा</t>
  </si>
  <si>
    <t>Bhirkot Municipality</t>
  </si>
  <si>
    <t>वालिङ नगरपालिका,स्यांजा</t>
  </si>
  <si>
    <t>Waling Municipality</t>
  </si>
  <si>
    <t>अर्जुनचौपारी गाउँपालिका,स्यांजा</t>
  </si>
  <si>
    <t>Arjunchaupari Rural Municipality</t>
  </si>
  <si>
    <t>आँधिखोला गाउँपालिका,स्यांजा</t>
  </si>
  <si>
    <t>Aadhikhola Rural Municipality</t>
  </si>
  <si>
    <t>कालीगण्डकी गाउँपालिका,स्यांजा</t>
  </si>
  <si>
    <t>Kaligandaki Rural Municipality</t>
  </si>
  <si>
    <t>फेदीखोला गाउँपालिका,स्यांजा</t>
  </si>
  <si>
    <t>Fedikhola Rural Municipality</t>
  </si>
  <si>
    <t>बिरुवा गाउँपालिका,स्यांजा</t>
  </si>
  <si>
    <t>Biruwa Rural Municipality</t>
  </si>
  <si>
    <t>हरिनास गाउँपालिका,स्यांजा</t>
  </si>
  <si>
    <t>Harinas Rural Municipality</t>
  </si>
  <si>
    <t>म्याग्दी</t>
  </si>
  <si>
    <t>बेनी नगरपालिका,म्याग्दी</t>
  </si>
  <si>
    <t>Beni Municipality</t>
  </si>
  <si>
    <t>अन्नपूर्ण गाउँपालिका,म्याग्दी</t>
  </si>
  <si>
    <t>धवलागिरी गाउँपालिका,म्याग्दी</t>
  </si>
  <si>
    <t>DHAWALAGIRI Rural Municipality</t>
  </si>
  <si>
    <t>मंगला गाउँपालिका,म्याग्दी</t>
  </si>
  <si>
    <t>MANGALA Rural Municipality</t>
  </si>
  <si>
    <t>मालिका गाउँपालिका,म्याग्दी</t>
  </si>
  <si>
    <t>MALIKA Rural Municipality</t>
  </si>
  <si>
    <t>रघुगंगा गाउँपालिका,म्याग्दी</t>
  </si>
  <si>
    <t>RAGHUGANGA Rural Municipality</t>
  </si>
  <si>
    <t>बागलुङ</t>
  </si>
  <si>
    <t>गल्कोट नगरपालिका,बागलुङ</t>
  </si>
  <si>
    <t>GALKOT Municipality</t>
  </si>
  <si>
    <t>जैमिनी नगरपालिका,बागलुङ</t>
  </si>
  <si>
    <t>JAIMANI Municipality</t>
  </si>
  <si>
    <t>ढोरपाटन नगरपालिका,बागलुङ</t>
  </si>
  <si>
    <t>DHORPATAN Municipality</t>
  </si>
  <si>
    <t>बागलुङ नगरपालिका,बागलुङ</t>
  </si>
  <si>
    <t>BAGLUNG Municipality</t>
  </si>
  <si>
    <t>काठेखोला गाउँपालिका,बागलुङ</t>
  </si>
  <si>
    <t>KATHEKHOLA Rural Municipality</t>
  </si>
  <si>
    <t>तमानखोला गाउँपालिका,बागलुङ</t>
  </si>
  <si>
    <t>TAMANKHOLA Rural Municipality</t>
  </si>
  <si>
    <t>ताराखोला गाउँपालिका,बागलुङ</t>
  </si>
  <si>
    <t>TARAKHOLA Rural Municipality</t>
  </si>
  <si>
    <t>निसीखोला गाउँपालिका,बागलुङ</t>
  </si>
  <si>
    <t>NISHIKHOLA Rural Municipality</t>
  </si>
  <si>
    <t>वडिगाड गाउँपालिका,बागलुङ</t>
  </si>
  <si>
    <t>BADIGAAD Rural Municipality</t>
  </si>
  <si>
    <t>वरेङ गाउँपालिका,बागलुङ</t>
  </si>
  <si>
    <t>BARENG Rural Municipality</t>
  </si>
  <si>
    <t>नवलपुर</t>
  </si>
  <si>
    <t>कावासोती नगरपालिका,नवलपुर</t>
  </si>
  <si>
    <t>kawasoti Municipality</t>
  </si>
  <si>
    <t>गैंडाकोट नगरपालिका,नवलपुर</t>
  </si>
  <si>
    <t>GAIDAKOT Municipality</t>
  </si>
  <si>
    <t>देवचुली नगरपालिका,नवलपुर</t>
  </si>
  <si>
    <t>DEVCHULI Municipality</t>
  </si>
  <si>
    <t>मध्यविन्दु नगरपालिका,नवलपुर</t>
  </si>
  <si>
    <t>MADHYABINDU Municipality</t>
  </si>
  <si>
    <t>बौदीकाली गाउँपालिका,नवलपुर</t>
  </si>
  <si>
    <t>Boudhikali Rural Municipality</t>
  </si>
  <si>
    <t>बुलिङटार गाउँपालिका,नवलपुर</t>
  </si>
  <si>
    <t>Bulingtar Rural Municipality</t>
  </si>
  <si>
    <t>बिनयी त्रिवेणी गाउँपालिका,नवलपुर</t>
  </si>
  <si>
    <t>Binayi tribeni Rural Municipality</t>
  </si>
  <si>
    <t>हुप्सेकोट गाउँपालिका,नवलपुर</t>
  </si>
  <si>
    <t>Hupasekot Rural Municipality</t>
  </si>
  <si>
    <t>नवलपरासी</t>
  </si>
  <si>
    <t>बर्दघाट नगरपालिका,नवलपरासी</t>
  </si>
  <si>
    <t>BARDAGHAT Municipality</t>
  </si>
  <si>
    <t>रामग्राम नगरपालिका,नवलपरासी</t>
  </si>
  <si>
    <t>Ramgram Municipality</t>
  </si>
  <si>
    <t>सुनवल नगरपालिका,नवलपरासी</t>
  </si>
  <si>
    <t>Sunwal Municipality</t>
  </si>
  <si>
    <t>सुस्ता गाउँपालिका,नवलपरासी</t>
  </si>
  <si>
    <t>susta Rural Municipality</t>
  </si>
  <si>
    <t>पाल्हिनन्दन गाउँपालिका,नवलपरासी</t>
  </si>
  <si>
    <t>Palinandan Rural Municipality</t>
  </si>
  <si>
    <t>प्रतापपुर गाउँपालिका,नवलपरासी</t>
  </si>
  <si>
    <t>Pratapur Rural Municipality</t>
  </si>
  <si>
    <t>सरावल गाउँपालिका,नवलपरासी</t>
  </si>
  <si>
    <t>Sarawol Rural Municipality</t>
  </si>
  <si>
    <t>रुपन्देही</t>
  </si>
  <si>
    <t>बुटवल उप महानगरपालिका,रुपन्देही</t>
  </si>
  <si>
    <t>Butwal Sub-metropolitan</t>
  </si>
  <si>
    <t>तिलोत्तमा नगरपालिका,रुपन्देही</t>
  </si>
  <si>
    <t>TILOTAMA Municipality</t>
  </si>
  <si>
    <t>देवदह नगरपालिका,रुपन्देही</t>
  </si>
  <si>
    <t>Bevdaha Municipality</t>
  </si>
  <si>
    <t>लुम्बिनी सांस्कृतिक नगरपालिका,रुपन्देही</t>
  </si>
  <si>
    <t>LUMBINI SANSKRITIK Municipality</t>
  </si>
  <si>
    <t>सिद्धार्थनगर नगरपालिका,रुपन्देही</t>
  </si>
  <si>
    <t>siddharthanagar Municipality</t>
  </si>
  <si>
    <t>सैनामैना नगरपालिका,रुपन्देही</t>
  </si>
  <si>
    <t>SAINNAMAINNA Municipality</t>
  </si>
  <si>
    <t>ओमसतिया गाउँपालिका,रुपन्देही</t>
  </si>
  <si>
    <t>OMSATIYA Rural Municipality</t>
  </si>
  <si>
    <t>कन्चन गाउँपालिका,रुपन्देही</t>
  </si>
  <si>
    <t>KANCHAN Rural Municipality</t>
  </si>
  <si>
    <t>कोटहीमार्इ गाउँपालिका,रुपन्देही</t>
  </si>
  <si>
    <t>KOTAHIMAAI Rural Municipality</t>
  </si>
  <si>
    <t>गैडहवा गाउँपालिका,रुपन्देही</t>
  </si>
  <si>
    <t>GAIDAHAWA Rural Municipality</t>
  </si>
  <si>
    <t>मर्चवारी गाउँपालिका,रुपन्देही</t>
  </si>
  <si>
    <t>MARCHABARI Rural Municipality</t>
  </si>
  <si>
    <t>मायादेवी गाउँपालिका,रुपन्देही</t>
  </si>
  <si>
    <t>MAYADEVI Rural Municipality</t>
  </si>
  <si>
    <t>रोहिणी गाउँपालिका,रुपन्देही</t>
  </si>
  <si>
    <t>ROHINI Rural Municipality</t>
  </si>
  <si>
    <t>सम्मरीमार्इ गाउँपालिका,रुपन्देही</t>
  </si>
  <si>
    <t>SAAMARIMAI Rural Municipality</t>
  </si>
  <si>
    <t>सियारी गाउँपालिका,रुपन्देही</t>
  </si>
  <si>
    <t>SIYARI Rural Municipality</t>
  </si>
  <si>
    <t>सुद्धोधन गाउँपालिका,रुपन्देही</t>
  </si>
  <si>
    <t>SUDDHODHAN Rural Municipality</t>
  </si>
  <si>
    <t>कपिलवस्तु</t>
  </si>
  <si>
    <t>कपिलवस्तु नगरपालिका,कपिलवस्तु</t>
  </si>
  <si>
    <t>Kapilvastu</t>
  </si>
  <si>
    <t>KAPILVASTU Municipality</t>
  </si>
  <si>
    <t>कृष्णनगर नगरपालिका,कपिलवस्तु</t>
  </si>
  <si>
    <t>KRISHNANAGAR Municipality</t>
  </si>
  <si>
    <t>बाणगंगा नगरपालिका,कपिलवस्तु</t>
  </si>
  <si>
    <t>BANNGANGA Municipality</t>
  </si>
  <si>
    <t>बुद्दभुमी नगरपालिका,कपिलवस्तु</t>
  </si>
  <si>
    <t>BUDDHABHUMI Municipality</t>
  </si>
  <si>
    <t>महाराजग‌ंज नगरपालिका,कपिलवस्तु</t>
  </si>
  <si>
    <t>MAHARAJGANJ Municipality</t>
  </si>
  <si>
    <t>शिवराज नगरपालिका,कपिलवस्तु</t>
  </si>
  <si>
    <t>SHIVARAJ Municipality</t>
  </si>
  <si>
    <t>मायादेवी गाउँपालिका,कपिलवस्तु</t>
  </si>
  <si>
    <t>यशोधरा गाउँपालिका,कपिलवस्तु</t>
  </si>
  <si>
    <t>YASHODHARA Rural Municipality</t>
  </si>
  <si>
    <t>विजयनगर गाउँपालिका,कपिलवस्तु</t>
  </si>
  <si>
    <t>BIJAYANAGAR Rural Municipality</t>
  </si>
  <si>
    <t>शुद्दोधन गाउँपालिका,कपिलवस्तु</t>
  </si>
  <si>
    <t>SHUDDHODHAN Rural Municipality</t>
  </si>
  <si>
    <t>पाल्पा</t>
  </si>
  <si>
    <t>तानसेन नगरपालिका,पाल्पा</t>
  </si>
  <si>
    <t>Tansen Municipality</t>
  </si>
  <si>
    <t>रामपुर नगरपालिका,पाल्पा</t>
  </si>
  <si>
    <t>Rampur Municipality</t>
  </si>
  <si>
    <t>तिनाउ गाउँपालिका,पाल्पा</t>
  </si>
  <si>
    <t>Tinau Rural Municipality</t>
  </si>
  <si>
    <t>निस्दि गाउँपालिका,पाल्पा</t>
  </si>
  <si>
    <t>Nimdi Rural Municipality</t>
  </si>
  <si>
    <t>पुर्वखोला गाउँपालिका,पाल्पा</t>
  </si>
  <si>
    <t>Purbakhola Rural Municipality</t>
  </si>
  <si>
    <t>बगनासकाली गाउँपालिका,पाल्पा</t>
  </si>
  <si>
    <t>Bagnaskali Rural Municipality</t>
  </si>
  <si>
    <t>माथागढी गाउँपालिका,पाल्पा</t>
  </si>
  <si>
    <t>Mathagadi Rural Municipality</t>
  </si>
  <si>
    <t>रम्भा गाउँपालिका,पाल्पा</t>
  </si>
  <si>
    <t>Rambha Rural Municipality</t>
  </si>
  <si>
    <t>रिब्दिकोट गाउँपालिका,पाल्पा</t>
  </si>
  <si>
    <t>Ribdikot Rural Municipality</t>
  </si>
  <si>
    <t>रैनादेवी छहरा गाउँपालिका,पाल्पा</t>
  </si>
  <si>
    <t>Rainadevi chhahara Rural Municipality</t>
  </si>
  <si>
    <t>अर्घाखाँची</t>
  </si>
  <si>
    <t>भुमिकास्थान नगरपालिका,अर्घाखाँची</t>
  </si>
  <si>
    <t>BHUMIKASTHAN Municipality</t>
  </si>
  <si>
    <t>शितगंगा नगरपालिका,अर्घाखाँची</t>
  </si>
  <si>
    <t>SHITGANGA Municipality</t>
  </si>
  <si>
    <t>सन्धिखर्क नगरपालिका,अर्घाखाँची</t>
  </si>
  <si>
    <t>SANDHIKHARKA Municipality</t>
  </si>
  <si>
    <t>छत्रदेव गाउँपालिका,अर्घाखाँची</t>
  </si>
  <si>
    <t>CHATRADEV Rural Municipality</t>
  </si>
  <si>
    <t>पाणिनी गाउँपालिका,अर्घाखाँची</t>
  </si>
  <si>
    <t>PANINI Rural Municipality</t>
  </si>
  <si>
    <t>मालारानी गाउँपालिका,अर्घाखाँची</t>
  </si>
  <si>
    <t>MALARANI Rural Municipality</t>
  </si>
  <si>
    <t>गुल्मी</t>
  </si>
  <si>
    <t>मुसिकोट नगरपालिका,गुल्मी</t>
  </si>
  <si>
    <t>musikot Municipality</t>
  </si>
  <si>
    <t>रेसुङ्गा नगरपालिका,गुल्मी</t>
  </si>
  <si>
    <t>RESUNGA Municipality</t>
  </si>
  <si>
    <t>इस्मा गाउँपालिका,गुल्मी</t>
  </si>
  <si>
    <t>Ishma Rural Municipality</t>
  </si>
  <si>
    <t>कालीगण्डकी गाउँपालिका,गुल्मी</t>
  </si>
  <si>
    <t>kaligandaki Rural Municipality</t>
  </si>
  <si>
    <t>गुल्मीदरबार गाउँपालिका,गुल्मी</t>
  </si>
  <si>
    <t>Gulmidurbar Rural Municipality</t>
  </si>
  <si>
    <t>चन्द्रकोट गाउँपालिका,गुल्मी</t>
  </si>
  <si>
    <t>Chandrakot Rural Municipality</t>
  </si>
  <si>
    <t>छत्रकोट गाउँपालिका,गुल्मी</t>
  </si>
  <si>
    <t>CHATRAKOT Rural Municipality</t>
  </si>
  <si>
    <t>धुर्कोट गाउँपालिका,गुल्मी</t>
  </si>
  <si>
    <t>DHURKOT Rural Municipality</t>
  </si>
  <si>
    <t>मदाने गाउँपालिका,गुल्मी</t>
  </si>
  <si>
    <t>MADANE Rural Municipality</t>
  </si>
  <si>
    <t>मालिका गाउँपालिका,गुल्मी</t>
  </si>
  <si>
    <t>रुरुक्षेत्र गाउँपालिका,गुल्मी</t>
  </si>
  <si>
    <t>Ruru Rural Municipality</t>
  </si>
  <si>
    <t>सत्यवती गाउँपालिका,गुल्मी</t>
  </si>
  <si>
    <t>Satyawati Rural Municipality</t>
  </si>
  <si>
    <t>रुकुमकोट</t>
  </si>
  <si>
    <t>पुथा उत्तरगंगा गाउँपालिका,रुकुमकोट</t>
  </si>
  <si>
    <t>Rukumkot</t>
  </si>
  <si>
    <t>PUTHA UTTARGANGA Rural Municipality</t>
  </si>
  <si>
    <t>भूमे गाउँपालिका,रुकुमकोट</t>
  </si>
  <si>
    <t>BHUME Rural Municipality</t>
  </si>
  <si>
    <t>सिस्ने गाउँपालिका,रुकुमकोट</t>
  </si>
  <si>
    <t>SISNE Rural Municipality</t>
  </si>
  <si>
    <t>रोल्पा</t>
  </si>
  <si>
    <t>रोल्पा नगरपालिका,रोल्पा</t>
  </si>
  <si>
    <t>ROLPA Municipality</t>
  </si>
  <si>
    <t>त्रिवेणी गाउँपालिका,रोल्पा</t>
  </si>
  <si>
    <t>TRIVENI Rural Municipality</t>
  </si>
  <si>
    <t>थबाङ गाउँपालिका,रोल्पा</t>
  </si>
  <si>
    <t>THAWANG Rural Municipality</t>
  </si>
  <si>
    <t>परिवर्तन गाउँपालिका,रोल्पा</t>
  </si>
  <si>
    <t>Paribartan Rural Municipality</t>
  </si>
  <si>
    <t>माडी गाउँपालिका,रोल्पा</t>
  </si>
  <si>
    <t>MAADI Rural Municipality</t>
  </si>
  <si>
    <t>रुन्टीगढी गाउँपालिका,रोल्पा</t>
  </si>
  <si>
    <t>RUNTIGADHI Rural Municipality</t>
  </si>
  <si>
    <t>लुङग्री गाउँपालिका,रोल्पा</t>
  </si>
  <si>
    <t>LUNGRI Rural Municipality</t>
  </si>
  <si>
    <t>गंगादेव गाउँपालिका,रोल्पा</t>
  </si>
  <si>
    <t>Gangadev Rural Municipality</t>
  </si>
  <si>
    <t>सुनछहरी गाउँपालिका,रोल्पा</t>
  </si>
  <si>
    <t>SUNCHHAHARI Rural Municipality</t>
  </si>
  <si>
    <t>सुनिलस्मृति  गाउँपालिका,रोल्पा</t>
  </si>
  <si>
    <t>Sunilsmiriti Rural Municipality</t>
  </si>
  <si>
    <t>प्युठान</t>
  </si>
  <si>
    <t>प्युठान नगरपालिका,प्युठान</t>
  </si>
  <si>
    <t>PYUTHAN Municipality</t>
  </si>
  <si>
    <t>स्वर्गद्वारी नगरपालिका,प्युठान</t>
  </si>
  <si>
    <t>SWORGADWARI Municipality</t>
  </si>
  <si>
    <t>ऐरावती गाउँपालिका,प्युठान</t>
  </si>
  <si>
    <t>AIRAWATI Rural Municipality</t>
  </si>
  <si>
    <t>गौमुखी गाउँपालिका,प्युठान</t>
  </si>
  <si>
    <t>GAUMUKHI Rural Municipality</t>
  </si>
  <si>
    <t>झिमरुक गाउँपालिका,प्युठान</t>
  </si>
  <si>
    <t>JHIMRUK Rural Municipality</t>
  </si>
  <si>
    <t>नौबहिनी गाउँपालिका,प्युठान</t>
  </si>
  <si>
    <t>NAUBAHINI Rural Municipality</t>
  </si>
  <si>
    <t>मल्लरानी गाउँपालिका,प्युठान</t>
  </si>
  <si>
    <t>MALLARANI Rural Municipality</t>
  </si>
  <si>
    <t>माण्डवी गाउँपालिका,प्युठान</t>
  </si>
  <si>
    <t>MANDAWI Rural Municipality</t>
  </si>
  <si>
    <t>सरुमारानी गाउँपालिका,प्युठान</t>
  </si>
  <si>
    <t>SARUMARANI Rural Municipality</t>
  </si>
  <si>
    <t>दाङ</t>
  </si>
  <si>
    <t>घोराही उप महानगरपालिका,दाङ</t>
  </si>
  <si>
    <t>GHORAHI Sub-metropolitan</t>
  </si>
  <si>
    <t>तुल्सीपुर उप महानगरपालिका,दाङ</t>
  </si>
  <si>
    <t>TULSIPUR Sub-metropolitan</t>
  </si>
  <si>
    <t>लमही नगरपालिका,दाङ</t>
  </si>
  <si>
    <t>LAMAHI Municipality</t>
  </si>
  <si>
    <t>गढवा गाउँपालिका,दाङ</t>
  </si>
  <si>
    <t>GADHAWA Rural Municipality</t>
  </si>
  <si>
    <t>दँगीशरणा गाउँपालिका,दाङ</t>
  </si>
  <si>
    <t>DANGISHARAN Rural Municipality</t>
  </si>
  <si>
    <t>बँगलाचुली गाउँपालिका,दाङ</t>
  </si>
  <si>
    <t>BANGALACHULI Rural Municipality</t>
  </si>
  <si>
    <t>बबर्इ गाउँपालिका,दाङ</t>
  </si>
  <si>
    <t>BABAI Rural Municipality</t>
  </si>
  <si>
    <t>राजपुर गाउँपालिका,दाङ</t>
  </si>
  <si>
    <t>RAJPUR Rural Municipality</t>
  </si>
  <si>
    <t>राप्ती गाउँपालिका,दाङ</t>
  </si>
  <si>
    <t>RAPTI Rural Municipality</t>
  </si>
  <si>
    <t>शान्तिनगर गाउँपालिका,दाङ</t>
  </si>
  <si>
    <t>SHANTINAGAR Rural Municipality</t>
  </si>
  <si>
    <t>बाँके</t>
  </si>
  <si>
    <t>नेपालगँज उप महानगरपालिका,बाँके</t>
  </si>
  <si>
    <t>NEPALJUNG Sub-metropolitan</t>
  </si>
  <si>
    <t>कोहलपुर नगरपालिका,बाँके</t>
  </si>
  <si>
    <t>KOHALPUR Municipality</t>
  </si>
  <si>
    <t>खजुरा गाउँपालिका,बाँके</t>
  </si>
  <si>
    <t>KHAJURA Rural Municipality</t>
  </si>
  <si>
    <t>जानकी गाउँपालिका,बाँके</t>
  </si>
  <si>
    <t>JANAKI Rural Municipality</t>
  </si>
  <si>
    <t>डुडुवा गाउँपालिका,बाँके</t>
  </si>
  <si>
    <t>DUDUWA Rural Municipality</t>
  </si>
  <si>
    <t>नरैनापुर गाउँपालिका,बाँके</t>
  </si>
  <si>
    <t>NARAINAPUR Rural Municipality</t>
  </si>
  <si>
    <t>बैजनाथ गाउँपालिका,बाँके</t>
  </si>
  <si>
    <t>BAIJNATH Rural Municipality</t>
  </si>
  <si>
    <t>राप्तीसोनारी गाउँपालिका,बाँके</t>
  </si>
  <si>
    <t>RAPTISONARI Rural Municipality</t>
  </si>
  <si>
    <t>बर्दिया</t>
  </si>
  <si>
    <t>गुलरिया नगरपालिका,बर्दिया</t>
  </si>
  <si>
    <t>GULARIYA Municipality</t>
  </si>
  <si>
    <t>ठाकुरबाबा नगरपालिका,बर्दिया</t>
  </si>
  <si>
    <t>THAKURBABA Municipality</t>
  </si>
  <si>
    <t>बाँसगढी नगरपालिका,बर्दिया</t>
  </si>
  <si>
    <t>BASGADI Municipality</t>
  </si>
  <si>
    <t>बारबर्दिया नगरपालिका,बर्दिया</t>
  </si>
  <si>
    <t>BARBARDIYA Municipality</t>
  </si>
  <si>
    <t>मधुवन नगरपालिका,बर्दिया</t>
  </si>
  <si>
    <t>MADHUWAN Municipality</t>
  </si>
  <si>
    <t>राजापुर नगरपालिका,बर्दिया</t>
  </si>
  <si>
    <t>RAJAPUR Municipality</t>
  </si>
  <si>
    <t>गेरुवा गाउँपालिका,बर्दिया</t>
  </si>
  <si>
    <t>GERUWA Rural Municipality</t>
  </si>
  <si>
    <t>बढैयाताल गाउँपालिका,बर्दिया</t>
  </si>
  <si>
    <t>BADHAIYATAL Rural Municipality</t>
  </si>
  <si>
    <t>रुकुम</t>
  </si>
  <si>
    <t>आठबिसकोट नगरपालिका,रुकुम</t>
  </si>
  <si>
    <t>Karnali</t>
  </si>
  <si>
    <t>AATHBISKOT Municipality</t>
  </si>
  <si>
    <t>चौरजहारी नगरपालिका,रुकुम</t>
  </si>
  <si>
    <t>CHAURJAHARI Municipality</t>
  </si>
  <si>
    <t>मुसिकोट नगरपालिका,रुकुम</t>
  </si>
  <si>
    <t>MUSIKOT Municipality</t>
  </si>
  <si>
    <t>त्रिवेणी गाउँपालिका,रुकुम</t>
  </si>
  <si>
    <t>बाँफिकोट गाउँपालिका,रुकुम</t>
  </si>
  <si>
    <t>BAAFIKOT Rural Municipality</t>
  </si>
  <si>
    <t>सानीभेरी गाउँपालिका,रुकुम</t>
  </si>
  <si>
    <t>SANIBHERI Rural Municipality</t>
  </si>
  <si>
    <t>सल्यान</t>
  </si>
  <si>
    <t>बनगाड नगरपालिका,सल्यान</t>
  </si>
  <si>
    <t>BANGAAD KUPINDE Municipality</t>
  </si>
  <si>
    <t>बागचौर नगरपालिका,सल्यान</t>
  </si>
  <si>
    <t>BAAGCHAUR Municipality</t>
  </si>
  <si>
    <t>सारदा नगरपालिका,सल्यान</t>
  </si>
  <si>
    <t>SHARADA Municipality</t>
  </si>
  <si>
    <t>कपुरकोट गाउँपालिका,सल्यान</t>
  </si>
  <si>
    <t>KAPURKOT Rural Municipality</t>
  </si>
  <si>
    <t>कालीमाटी गाउँपालिका,सल्यान</t>
  </si>
  <si>
    <t>KALIMATI Rural Municipality</t>
  </si>
  <si>
    <t>कुमाख गाउँपालिका,सल्यान</t>
  </si>
  <si>
    <t>Kumakh Rural Municipality</t>
  </si>
  <si>
    <t>छत्रेश्वरी गाउँपालिका,सल्यान</t>
  </si>
  <si>
    <t>CHHATRESHWORI Rural Municipality</t>
  </si>
  <si>
    <t>सिद्ध कुमाख गाउँपालिका,सल्यान</t>
  </si>
  <si>
    <t>Siddha Kumakh  Rural Municipality</t>
  </si>
  <si>
    <t>त्रिवेणी गाउँपालिका,सल्यान</t>
  </si>
  <si>
    <t>दार्मा गाउँपालिका,सल्यान</t>
  </si>
  <si>
    <t>DAARMA Rural Municipality</t>
  </si>
  <si>
    <t>डोल्पा</t>
  </si>
  <si>
    <t>ठुलिभेरी नगरपालिका,डोल्पा</t>
  </si>
  <si>
    <t>THULI BHERI Municipality</t>
  </si>
  <si>
    <t>त्रिपुरासुन्दरी नगरपालिका,डोल्पा</t>
  </si>
  <si>
    <t>TRIPURASUNDARI Municipality</t>
  </si>
  <si>
    <t>काइके गाउँपालिका,डोल्पा</t>
  </si>
  <si>
    <t>KAEKE Rural Municipality</t>
  </si>
  <si>
    <t>छार्का ताङसोङ गाउँपालिका,डोल्पा</t>
  </si>
  <si>
    <t>CHHARKA TANGSONG Rural Municipality</t>
  </si>
  <si>
    <t>जगदुल्ला गाउँपालिका,डोल्पा</t>
  </si>
  <si>
    <t>JAGDULLA Rural Municipality</t>
  </si>
  <si>
    <t>डोल्पो बुद्ध गाउँपालिका,डोल्पा</t>
  </si>
  <si>
    <t>Dolpo Buddha Rural Municipality</t>
  </si>
  <si>
    <t>मुड्केचुला गाउँपालिका,डोल्पा</t>
  </si>
  <si>
    <t>MUDKECHULA Rural Municipality</t>
  </si>
  <si>
    <t>शे फोक्सुण्डो गाउँपालिका,डोल्पा</t>
  </si>
  <si>
    <t>SE FOKSUNDO Rural Municipality</t>
  </si>
  <si>
    <t>जुम्ला</t>
  </si>
  <si>
    <t>चन्दननाथ नगरपालिका,जुम्ला</t>
  </si>
  <si>
    <t>CHANDANNATH Municipality</t>
  </si>
  <si>
    <t>कनकासुन्दरी गाउँपालिका,जुम्ला</t>
  </si>
  <si>
    <t>KANKASUNDARI Rural Municipality</t>
  </si>
  <si>
    <t>गुठीचौर गाउँपालिका,जुम्ला</t>
  </si>
  <si>
    <t>GUTHICHAUR Rural Municipality</t>
  </si>
  <si>
    <t>तातोपानी गाउँपालिका,जुम्ला</t>
  </si>
  <si>
    <t>TATOPANI Rural Municipality</t>
  </si>
  <si>
    <t>तिला गाउँपालिका,जुम्ला</t>
  </si>
  <si>
    <t>TILA Rural Municipality</t>
  </si>
  <si>
    <t>पातारासी गाउँपालिका,जुम्ला</t>
  </si>
  <si>
    <t>PATARASI Rural Municipality</t>
  </si>
  <si>
    <t>सिंजा गाउँपालिका,जुम्ला</t>
  </si>
  <si>
    <t>SINJA Rural Municipality</t>
  </si>
  <si>
    <t>हिमा गाउँपालिका,जुम्ला</t>
  </si>
  <si>
    <t>HIMA Rural Municipality</t>
  </si>
  <si>
    <t>मुगु</t>
  </si>
  <si>
    <t>छायानाथ रारा नगरपालिका,मुगु</t>
  </si>
  <si>
    <t>CHAYANATH RARA Municipality</t>
  </si>
  <si>
    <t>मुगुम कार्मारोङ गाउँपालिका,मुगु</t>
  </si>
  <si>
    <t>MUGUMKAMOROG Rural Municipality</t>
  </si>
  <si>
    <t>खत्याड गाउँपालिका,मुगु</t>
  </si>
  <si>
    <t>KHTAYAD Rural Municipality</t>
  </si>
  <si>
    <t>सोरु गाउँपालिका,मुगु</t>
  </si>
  <si>
    <t>SORU Rural Municipality</t>
  </si>
  <si>
    <t>हुम्ला</t>
  </si>
  <si>
    <t>अदानचुली गाउँपालिका,हुम्ला</t>
  </si>
  <si>
    <t>ADAANCHULI Rural Municipality</t>
  </si>
  <si>
    <t>खार्पुनाथ गाउँपालिका,हुम्ला</t>
  </si>
  <si>
    <t>KHARPUNATH Rural Municipality</t>
  </si>
  <si>
    <t>चंखेली गाउँपालिका,हुम्ला</t>
  </si>
  <si>
    <t>CHANKHELI Rural Municipality</t>
  </si>
  <si>
    <t>ताजाकोट गाउँपालिका,हुम्ला</t>
  </si>
  <si>
    <t>TAJAKOT Rural Municipality</t>
  </si>
  <si>
    <t>नाम्खा गाउँपालिका,हुम्ला</t>
  </si>
  <si>
    <t>NAMKHA Rural Municipality</t>
  </si>
  <si>
    <t>सर्केगाड गाउँपालिका,हुम्ला</t>
  </si>
  <si>
    <t>SARKEGAD Rural Municipality</t>
  </si>
  <si>
    <t>सिमकोट गाउँपालिका,हुम्ला</t>
  </si>
  <si>
    <t>SIMKOT Rural Municipality</t>
  </si>
  <si>
    <t>कालिकोट</t>
  </si>
  <si>
    <t>खाडाचक्र नगरपालिका,कालिकोट</t>
  </si>
  <si>
    <t>kHADACHAKRA Municipality</t>
  </si>
  <si>
    <t>तिलागुफा नगरपालिका,कालिकोट</t>
  </si>
  <si>
    <t>TILAGUFA Municipality</t>
  </si>
  <si>
    <t>रास्कोट नगरपालिका,कालिकोट</t>
  </si>
  <si>
    <t>RASKOT Municipality</t>
  </si>
  <si>
    <t>शुभ कालीका  गाउँपालिका,कालिकोट</t>
  </si>
  <si>
    <t>Shubh Kalika  Rural Municipality</t>
  </si>
  <si>
    <t>नरहरीनाथ गाउँपालिका,कालिकोट</t>
  </si>
  <si>
    <t>NARHARINATH Rural Municipality</t>
  </si>
  <si>
    <t>पचालझरना गाउँपालिका,कालिकोट</t>
  </si>
  <si>
    <t>PACHALDHARNA Rural Municipality</t>
  </si>
  <si>
    <t>पलता गाउँपालिका,कालिकोट</t>
  </si>
  <si>
    <t>PALATA Rural Municipality</t>
  </si>
  <si>
    <t>महावै गाउँपालिका,कालिकोट</t>
  </si>
  <si>
    <t>MAHABAI Rural Municipality</t>
  </si>
  <si>
    <t>सान्नी त्रीवेणी गाउँपालिका,कालिकोट</t>
  </si>
  <si>
    <t>satri tribeni Rural Municipality</t>
  </si>
  <si>
    <t>जाजरकोट</t>
  </si>
  <si>
    <t>छेडागाड नगरपालिका,जाजरकोट</t>
  </si>
  <si>
    <t>CHEDAGAD Municipality</t>
  </si>
  <si>
    <t>नलगाड नगरपालिका,जाजरकोट</t>
  </si>
  <si>
    <t>Nalgaad  Municipality</t>
  </si>
  <si>
    <t>भेरी नगरपालिका,जाजरकोट</t>
  </si>
  <si>
    <t>BHERI Municipality</t>
  </si>
  <si>
    <t>कुसे गाउँपालिका,जाजरकोट</t>
  </si>
  <si>
    <t>KUSE Rural Municipality</t>
  </si>
  <si>
    <t>जुनिचादे गाउँपालिका,जाजरकोट</t>
  </si>
  <si>
    <t>JUNICHANDE Rural Municipality</t>
  </si>
  <si>
    <t>बारेकोट गाउँपालिका,जाजरकोट</t>
  </si>
  <si>
    <t>BAAREKOT Rural Municipality</t>
  </si>
  <si>
    <t>सिवालय गाउँपालिका,जाजरकोट</t>
  </si>
  <si>
    <t>SHIWALAYA Rural Municipality</t>
  </si>
  <si>
    <t>दैलेख</t>
  </si>
  <si>
    <t>आठविस नगरपालिका,दैलेख</t>
  </si>
  <si>
    <t>Dailekh</t>
  </si>
  <si>
    <t>AATHBIS Municipality</t>
  </si>
  <si>
    <t>चामुण्डा विन्द्रासैनी नगरपालिका,दैलेख</t>
  </si>
  <si>
    <t>Bindrsaini Municipality</t>
  </si>
  <si>
    <t>दुल्लु नगरपालिका,दैलेख</t>
  </si>
  <si>
    <t>Dullu Municipality</t>
  </si>
  <si>
    <t>नारायण नगरपालिका,दैलेख</t>
  </si>
  <si>
    <t>Narayan Municipality</t>
  </si>
  <si>
    <t>गुरास गाउँपालिका,दैलेख</t>
  </si>
  <si>
    <t>GURANS Rural Municipality</t>
  </si>
  <si>
    <t>ठाँटीकाध गाउँपालिका,दैलेख</t>
  </si>
  <si>
    <t>THATIKANDH Rural Municipality</t>
  </si>
  <si>
    <t>डुङ्गेश्वर गाउँपालिका,दैलेख</t>
  </si>
  <si>
    <t>DUNGESWOR Rural Municipality</t>
  </si>
  <si>
    <t>नौमुले गाउँपालिका,दैलेख</t>
  </si>
  <si>
    <t>NAUMULE Rural Municipality</t>
  </si>
  <si>
    <t>भगवतिमाइ गाउँपालिका,दैलेख</t>
  </si>
  <si>
    <t>BHAGWATIMAI Rural Municipality</t>
  </si>
  <si>
    <t>भैरवी गाउँपालिका,दैलेख</t>
  </si>
  <si>
    <t>BHAIRABI Rural Municipality</t>
  </si>
  <si>
    <t>महावु गाउँपालिका,दैलेख</t>
  </si>
  <si>
    <t>MAHABU Rural Municipality</t>
  </si>
  <si>
    <t>सुर्खेत</t>
  </si>
  <si>
    <t>गुर्भाकोट नगरपालिका,सुर्खेत</t>
  </si>
  <si>
    <t>Gurbhakot Municipality</t>
  </si>
  <si>
    <t>पञ्चपुरी नगरपालिका,सुर्खेत</t>
  </si>
  <si>
    <t>Panjapuri Municipality</t>
  </si>
  <si>
    <t>भेरिगंगा नगरपालिका,सुर्खेत</t>
  </si>
  <si>
    <t>Bheriganga Municipality</t>
  </si>
  <si>
    <t>लेकवेशी नगरपालिका,सुर्खेत</t>
  </si>
  <si>
    <t>Lekbesi Municipality</t>
  </si>
  <si>
    <t>बीरेन्द्रनगर नगरपालिका,सुर्खेत</t>
  </si>
  <si>
    <t>Birendranagar Municipality</t>
  </si>
  <si>
    <t>चिङ्गाड गाउँपालिका,सुर्खेत</t>
  </si>
  <si>
    <t>Chingad Rural Municipality</t>
  </si>
  <si>
    <t>चौकुने गाउँपालिका,सुर्खेत</t>
  </si>
  <si>
    <t>Chaukune Rural Municipality</t>
  </si>
  <si>
    <t>बराहताल गाउँपालिका,सुर्खेत</t>
  </si>
  <si>
    <t>Barahataal Rural Municipality</t>
  </si>
  <si>
    <t>सिम्ता गाउँपालिका,सुर्खेत</t>
  </si>
  <si>
    <t>Simta Rural Municipality</t>
  </si>
  <si>
    <t>बाजुरा</t>
  </si>
  <si>
    <t>त्रिवेणी नगरपालिका,बाजुरा</t>
  </si>
  <si>
    <t>Sudurpashchim</t>
  </si>
  <si>
    <t>TRIBENI Municipality</t>
  </si>
  <si>
    <t>बडिमालिका नगरपालिका,बाजुरा</t>
  </si>
  <si>
    <t>BADIMALIKA Municipality</t>
  </si>
  <si>
    <t>बुढिगंगा नगरपालिका,बाजुरा</t>
  </si>
  <si>
    <t>BUDIGANGA Municipality</t>
  </si>
  <si>
    <t>बुढिनन्दा नगरपालिका,बाजुरा</t>
  </si>
  <si>
    <t>BUDHINANDA Municipality</t>
  </si>
  <si>
    <t>गौमुल गाउँपालिका,बाजुरा</t>
  </si>
  <si>
    <t>GAUMUL Rural Municipality</t>
  </si>
  <si>
    <t>खप्तड  छेडेदह गाउँपालिका,बाजुरा</t>
  </si>
  <si>
    <t>KJAPADA CHEDEDAHA Rural Municipality</t>
  </si>
  <si>
    <t>जगन्नाथ गाउँपालिका,बाजुरा</t>
  </si>
  <si>
    <t>स्वामिकार्तिक खापर गाउँपालिका,बाजुरा</t>
  </si>
  <si>
    <t>SWAMIKARTIK KAAPAR Rural Municipality</t>
  </si>
  <si>
    <t>हिमाली गाउँपालिका,बाजुरा</t>
  </si>
  <si>
    <t>HIMALI Rural Municipality</t>
  </si>
  <si>
    <t>बझाङ</t>
  </si>
  <si>
    <t>जयपृथ्वी नगरपालिका,बझाङ</t>
  </si>
  <si>
    <t>JataPrithvi Municipality</t>
  </si>
  <si>
    <t>बुंगल नगरपालिका,बझाङ</t>
  </si>
  <si>
    <t>Bagal Municipality</t>
  </si>
  <si>
    <t>साईपाल गाउँपालिका,बझाङ</t>
  </si>
  <si>
    <t>Kanda Rural Municipality</t>
  </si>
  <si>
    <t>केदारस्युँ गाउँपालिका,बझाङ</t>
  </si>
  <si>
    <t>Kedarsiu Rural Municipality</t>
  </si>
  <si>
    <t>खप्तडछान्ना गाउँपालिका,बझाङ</t>
  </si>
  <si>
    <t>Kaptadchhatra Rural Municipality</t>
  </si>
  <si>
    <t>छविसपाथिभेरा गाउँपालिका,बझाङ</t>
  </si>
  <si>
    <t>Chhabispathibheri Rural Municipality</t>
  </si>
  <si>
    <t>तलकोट गाउँपालिका,बझाङ</t>
  </si>
  <si>
    <t>Talakot Rural Municipality</t>
  </si>
  <si>
    <t>थलारा गाउँपालिका,बझाङ</t>
  </si>
  <si>
    <t>Thalara Rural Municipality</t>
  </si>
  <si>
    <t>दुर्गाथली गाउँपालिका,बझाङ</t>
  </si>
  <si>
    <t>Durgathali Rural Municipality</t>
  </si>
  <si>
    <t>मष्टा गाउँपालिका,बझाङ</t>
  </si>
  <si>
    <t>Masta Rural Municipality</t>
  </si>
  <si>
    <t>वित्थडचिर गाउँपालिका,बझाङ</t>
  </si>
  <si>
    <t>Bithdachir Rural Municipality</t>
  </si>
  <si>
    <t>सूर्मा गाउँपालिका,बझाङ</t>
  </si>
  <si>
    <t>shurma Rural Municipality</t>
  </si>
  <si>
    <t>डोटी</t>
  </si>
  <si>
    <t>दिपायल सिलगढी नगरपालिका,डोटी</t>
  </si>
  <si>
    <t>Dipayal Silgadi Municipality</t>
  </si>
  <si>
    <t>शिखर नगरपालिका,डोटी</t>
  </si>
  <si>
    <t>Shikhar Municipality</t>
  </si>
  <si>
    <t>आदर्श गाउँपालिका,डोटी</t>
  </si>
  <si>
    <t>Aadarsha  Rural Municipality</t>
  </si>
  <si>
    <t>के.आइ.सिं गाउँपालिका,डोटी</t>
  </si>
  <si>
    <t>K I C Rural Municipality</t>
  </si>
  <si>
    <t>जोरायल गाउँपालिका,डोटी</t>
  </si>
  <si>
    <t>Jorayal Rural Municipality</t>
  </si>
  <si>
    <t>पुर्विचौकी गाउँपालिका,डोटी</t>
  </si>
  <si>
    <t>Purbachauki Rural Municipality</t>
  </si>
  <si>
    <t>बडिकेदार गाउँपालिका,डोटी</t>
  </si>
  <si>
    <t>Badikedar Rural Municipality</t>
  </si>
  <si>
    <t>बोगटान फुडसिल गाउँपालिका,डोटी</t>
  </si>
  <si>
    <t>Bogatan Phudsil  Rural Municipality</t>
  </si>
  <si>
    <t>सायल गाउँपालिका,डोटी</t>
  </si>
  <si>
    <t>Sayal Rural Municipality</t>
  </si>
  <si>
    <t>अछाम</t>
  </si>
  <si>
    <t>कमलबजार नगरपालिका,अछाम</t>
  </si>
  <si>
    <t>Kamalbazzar Municipality</t>
  </si>
  <si>
    <t>पंचदेवल विनायक नगरपालिका,अछाम</t>
  </si>
  <si>
    <t>Panchadewal Binayak Municipality</t>
  </si>
  <si>
    <t>मंगलसेन नगरपालिका,अछाम</t>
  </si>
  <si>
    <t>Mangalsen Municipality</t>
  </si>
  <si>
    <t>साँफेबगर नगरपालिका,अछाम</t>
  </si>
  <si>
    <t>Safebagar Municipality</t>
  </si>
  <si>
    <t>चौरपाटी गाउँपालिका,अछाम</t>
  </si>
  <si>
    <t>Chaurpati Rural Municipality</t>
  </si>
  <si>
    <t>ढकारी गाउँपालिका,अछाम</t>
  </si>
  <si>
    <t>Dhakaari Rural Municipality</t>
  </si>
  <si>
    <t>तुर्माखाद गाउँपालिका,अछाम</t>
  </si>
  <si>
    <t>Dhurmakhand Rural Municipality</t>
  </si>
  <si>
    <t>बान्नीगढी जयगढ गाउँपालिका,अछाम</t>
  </si>
  <si>
    <t>Bannigadi Jayagud Rural Municipality</t>
  </si>
  <si>
    <t>मेल्लेख गाउँपालिका,अछाम</t>
  </si>
  <si>
    <t>Melakh Rural Municipality</t>
  </si>
  <si>
    <t>रामारोशन गाउँपालिका,अछाम</t>
  </si>
  <si>
    <t>Ramaroshan Rural Municipality</t>
  </si>
  <si>
    <t>दार्चुला</t>
  </si>
  <si>
    <t>महाकाली नगरपालिका,दार्चुला</t>
  </si>
  <si>
    <t>MAHAKALI Municipality</t>
  </si>
  <si>
    <t>शैल्यशिखर नगरपालिका,दार्चुला</t>
  </si>
  <si>
    <t>SHAILYASHIKHAR Municipality</t>
  </si>
  <si>
    <t>अपिहिमाल गाउँपालिका,दार्चुला</t>
  </si>
  <si>
    <t>APIHIMAL Rural Municipality</t>
  </si>
  <si>
    <t>दुहुँ गाउँपालिका,दार्चुला</t>
  </si>
  <si>
    <t>DUNHU Rural Municipality</t>
  </si>
  <si>
    <t>नौगाड गाउँपालिका,दार्चुला</t>
  </si>
  <si>
    <t>NAUGAAD Rural Municipality</t>
  </si>
  <si>
    <t>मार्मा गाउँपालिका,दार्चुला</t>
  </si>
  <si>
    <t>MARMA Rural Municipality</t>
  </si>
  <si>
    <t>मालिकार्जुन गाउँपालिका,दार्चुला</t>
  </si>
  <si>
    <t>MALIKARJUN Rural Municipality</t>
  </si>
  <si>
    <t>लेकम गाउँपालिका,दार्चुला</t>
  </si>
  <si>
    <t>LEKAM Rural Municipality</t>
  </si>
  <si>
    <t>व्यास गाउँपालिका,दार्चुला</t>
  </si>
  <si>
    <t>BYAS Rural Municipality</t>
  </si>
  <si>
    <t>बैतडी</t>
  </si>
  <si>
    <t>दशरथचन्द नगरपालिका,बैतडी</t>
  </si>
  <si>
    <t>DASARATHCHAND Municipality</t>
  </si>
  <si>
    <t>पाटन नगरपालिका,बैतडी</t>
  </si>
  <si>
    <t>PATAN Municipality</t>
  </si>
  <si>
    <t>पुर्चौडी नगरपालिका,बैतडी</t>
  </si>
  <si>
    <t>PURCHAUDI Municipality</t>
  </si>
  <si>
    <t>मेलौली नगरपालिका,बैतडी</t>
  </si>
  <si>
    <t>MELAULI Municipality</t>
  </si>
  <si>
    <t>डिलासैनी गाउँपालिका,बैतडी</t>
  </si>
  <si>
    <t>DILASAINI Rural Municipality</t>
  </si>
  <si>
    <t>दोगडाकेदार गाउँपालिका,बैतडी</t>
  </si>
  <si>
    <t>DOGADAKEDAR Rural Municipality</t>
  </si>
  <si>
    <t>पन्चेश्वर गाउँपालिका,बैतडी</t>
  </si>
  <si>
    <t>PANCHESHOR Rural Municipality</t>
  </si>
  <si>
    <t>शिवनाथ गाउँपालिका,बैतडी</t>
  </si>
  <si>
    <t>SHIVANATH Rural Municipality</t>
  </si>
  <si>
    <t>सिगास गाउँपालिका,बैतडी</t>
  </si>
  <si>
    <t>SIGAAS Rural Municipality</t>
  </si>
  <si>
    <t>सुर्नया गाउँपालिका,बैतडी</t>
  </si>
  <si>
    <t>SUNARYA Rural Municipality</t>
  </si>
  <si>
    <t>डडेलधुरा</t>
  </si>
  <si>
    <t>अमरगढी नगरपालिका,डडेलधुरा</t>
  </si>
  <si>
    <t>AMARGADI Municipality</t>
  </si>
  <si>
    <t>परशुराम नगरपालिका,डडेलधुरा</t>
  </si>
  <si>
    <t>PARSHURAM Municipality</t>
  </si>
  <si>
    <t>अजयमेरु गाउँपालिका,डडेलधुरा</t>
  </si>
  <si>
    <t>AJAYMERU Rural Municipality</t>
  </si>
  <si>
    <t>आलिताल गाउँपालिका,डडेलधुरा</t>
  </si>
  <si>
    <t>AALITAAL Rural Municipality</t>
  </si>
  <si>
    <t>गन्यापधुरा गाउँपालिका,डडेलधुरा</t>
  </si>
  <si>
    <t>GANYAPADHURA Rural Municipality</t>
  </si>
  <si>
    <t>नवदुर्गा गाउँपालिका,डडेलधुरा</t>
  </si>
  <si>
    <t>NAVADURGA Rural Municipality</t>
  </si>
  <si>
    <t>भागेश्वर गाउँपालिका,डडेलधुरा</t>
  </si>
  <si>
    <t>BHAGESHWOR Rural Municipality</t>
  </si>
  <si>
    <t>कञ्चनपुर</t>
  </si>
  <si>
    <t>कृष्णपुर नगरपालिका,कञ्चनपुर</t>
  </si>
  <si>
    <t>kRISHNAPUR Municipality</t>
  </si>
  <si>
    <t>पुनर्वास नगरपालिका,कञ्चनपुर</t>
  </si>
  <si>
    <t>Punarbas Municipality</t>
  </si>
  <si>
    <t>बेदकोट नगरपालिका,कञ्चनपुर</t>
  </si>
  <si>
    <t>Bedhkot Municipality</t>
  </si>
  <si>
    <t>बेलौरी नगरपालिका,कञ्चनपुर</t>
  </si>
  <si>
    <t>Belauri Municipality</t>
  </si>
  <si>
    <t>भिमदत्त नगरपालिका,कञ्चनपुर</t>
  </si>
  <si>
    <t>Bhimdatta Municipality</t>
  </si>
  <si>
    <t>दोधारा चाँदनी नगरपालिका,कञ्चनपुर</t>
  </si>
  <si>
    <t>Dodharachadani Municipality</t>
  </si>
  <si>
    <t>शुक्लाफाँटा नगरपालिका,कञ्चनपुर</t>
  </si>
  <si>
    <t>shuklaphat Municipality</t>
  </si>
  <si>
    <t>बेलडाँडी गाउँपालिका,कञ्चनपुर</t>
  </si>
  <si>
    <t>BELDADAI Rural Municipality</t>
  </si>
  <si>
    <t>लालझाडी गाउँपालिका,कञ्चनपुर</t>
  </si>
  <si>
    <t>LALJHADI Rural Municipality</t>
  </si>
  <si>
    <t>कैलाली</t>
  </si>
  <si>
    <t>धनगढी उप महानगरपालिका,कैलाली</t>
  </si>
  <si>
    <t>Dhangadi Sub-metropolitan</t>
  </si>
  <si>
    <t>गोदावरी नगरपालिका,कैलाली</t>
  </si>
  <si>
    <t>Godawari Municipality</t>
  </si>
  <si>
    <t>गौरीगंगा नगरपालिका,कैलाली</t>
  </si>
  <si>
    <t>Gauriganga Municipality</t>
  </si>
  <si>
    <t>घोडाघोडी नगरपालिका,कैलाली</t>
  </si>
  <si>
    <t>Ghodaghodi Municipality</t>
  </si>
  <si>
    <t>टिकापुर नगरपालिका,कैलाली</t>
  </si>
  <si>
    <t>Tikapur Municipality</t>
  </si>
  <si>
    <t>भजनी नगरपालिका,कैलाली</t>
  </si>
  <si>
    <t>Bhajani Municipality</t>
  </si>
  <si>
    <t>लम्किचुहा नगरपालिका,कैलाली</t>
  </si>
  <si>
    <t>Lamikchuha Municipality</t>
  </si>
  <si>
    <t>कैलारी गाउँपालिका,कैलाली</t>
  </si>
  <si>
    <t>Kailari Rural Municipality</t>
  </si>
  <si>
    <t>चुरे गाउँपालिका,कैलाली</t>
  </si>
  <si>
    <t>Chure Rural Municipality</t>
  </si>
  <si>
    <t>जानकी गाउँपालिका,कैलाली</t>
  </si>
  <si>
    <t>Janaki Rural Municipality</t>
  </si>
  <si>
    <t>जोशीपुर गाउँपालिका,कैलाली</t>
  </si>
  <si>
    <t>Joshipur Rural Municipality</t>
  </si>
  <si>
    <t>बर्दगोरिया गाउँपालिका,कैलाली</t>
  </si>
  <si>
    <t>Bardgoria Rural Municipality</t>
  </si>
  <si>
    <t>मोहन्याल गाउँपालिका,कैलाली</t>
  </si>
  <si>
    <t>Mohanyal Rural Municipality</t>
  </si>
  <si>
    <t>श्रोतः स्थानिय संचित कोष व्यवस्थापन प्रणाली (SUTRA)</t>
  </si>
  <si>
    <t>Source: Sub National Treasury Regulatory Application(SuTRA)</t>
  </si>
  <si>
    <t>Some amount of fiscal transfer from federal and provincial government has not been recorded in sutra as fiscal transfer. In addition to this local governments recorded other grants as internal revenue as well. Therefore the total internal revenue of local governments and fiscal transfer from federal and provincial governments differs from Table-1.</t>
  </si>
  <si>
    <t>Economic Code wise  Expenditure of Local Governments</t>
  </si>
  <si>
    <t>F/Year 2020/21</t>
  </si>
  <si>
    <t>Total Budget</t>
  </si>
  <si>
    <t>Expenditure in %</t>
  </si>
  <si>
    <t>Expenses of Social Security Fund of Employee</t>
  </si>
  <si>
    <t>Employees Welfare Fund</t>
  </si>
  <si>
    <t>Other Social Security Expenses</t>
  </si>
  <si>
    <t>Expenses of Officials Welfare Fund</t>
  </si>
  <si>
    <t>Other Social Security Expenses of Office Beare</t>
  </si>
  <si>
    <t>Service Charge of Public Utility</t>
  </si>
  <si>
    <t>Cleaning Service Fee</t>
  </si>
  <si>
    <t>Assembly Operation Expenditure</t>
  </si>
  <si>
    <t>Intest on Foreigh Debt</t>
  </si>
  <si>
    <t>Intrest On Internal Debt</t>
  </si>
  <si>
    <t>Service Charge and Bank Commission on Internal Debt</t>
  </si>
  <si>
    <t>Payment of the Service Charge, Commission and Service Charges on the Debt of other Financial Institution</t>
  </si>
  <si>
    <t>Service Charges and Commission  of Debt Received from other tires of Government</t>
  </si>
  <si>
    <t>Current Grant shared allocation to Non-Financial Institution</t>
  </si>
  <si>
    <t>Capital Grant shared allocation to Non-Financial Enterprise</t>
  </si>
  <si>
    <t>Current Grant shared allocation to Financial Enterprise</t>
  </si>
  <si>
    <t>Capital Grant shared allocation to Financial Enterprise</t>
  </si>
  <si>
    <t>Current Grant shared allocation to Non-Financial Business</t>
  </si>
  <si>
    <t>Capital Grant shared allocation to Non-Financial Business</t>
  </si>
  <si>
    <t>Current Grant shared allocation to Financial Business</t>
  </si>
  <si>
    <t>Capital Grant shared allocation to Financial Businesses</t>
  </si>
  <si>
    <t>Support to User’s committee and NGO</t>
  </si>
  <si>
    <t>Support to religious and cultural organizations</t>
  </si>
  <si>
    <t>Current Grant provided to foreign country</t>
  </si>
  <si>
    <t>Capital Grant provided to foreign country</t>
  </si>
  <si>
    <t>Conditional recurrent Grants to Local Level</t>
  </si>
  <si>
    <t>Unconditional Capital Grants to Local Level</t>
  </si>
  <si>
    <t>Conditional Capital Grants to Local Level</t>
  </si>
  <si>
    <t xml:space="preserve"> </t>
  </si>
  <si>
    <t>Railway &amp; Airport Construction</t>
  </si>
  <si>
    <t>Existing Goods</t>
  </si>
  <si>
    <t>High Value Goods</t>
  </si>
  <si>
    <t>Contract, Lease and License Purchase Expense</t>
  </si>
  <si>
    <t>Function Wise Expenditure Of Local Governments</t>
  </si>
  <si>
    <t xml:space="preserve">Capital </t>
  </si>
  <si>
    <t xml:space="preserve">Recurrent </t>
  </si>
  <si>
    <t>Executive and legislative bodies, financial and foreign affairs</t>
  </si>
  <si>
    <t>General service</t>
  </si>
  <si>
    <t>General basic service</t>
  </si>
  <si>
    <t>03.2</t>
  </si>
  <si>
    <t>Fire control service</t>
  </si>
  <si>
    <t>Court</t>
  </si>
  <si>
    <t>Agriculture, forestry, fisheries and hunting</t>
  </si>
  <si>
    <t>Mining, production and construction</t>
  </si>
  <si>
    <t>Traffic</t>
  </si>
  <si>
    <t>Research and Development - Economic Affairs</t>
  </si>
  <si>
    <t>Economic matters - not classified elsewhere</t>
  </si>
  <si>
    <t>05.1</t>
  </si>
  <si>
    <t>Garbage management</t>
  </si>
  <si>
    <t>Sewage management</t>
  </si>
  <si>
    <t>Biodiversity and soil conservation</t>
  </si>
  <si>
    <t>Environmental protection - not classified elsewhere</t>
  </si>
  <si>
    <t>Housing development</t>
  </si>
  <si>
    <t>Drinking water</t>
  </si>
  <si>
    <t>Housing and community facilities - not mentioned elsewhere</t>
  </si>
  <si>
    <t>Pharmaceutical production, equipment and tools</t>
  </si>
  <si>
    <t>Outdoor service</t>
  </si>
  <si>
    <t>Hospital service</t>
  </si>
  <si>
    <t>Public health care</t>
  </si>
  <si>
    <t>Research service</t>
  </si>
  <si>
    <t>Health - Not classified elsewhere</t>
  </si>
  <si>
    <t>08.4</t>
  </si>
  <si>
    <t>Religious and other community services</t>
  </si>
  <si>
    <t>Research and development, cultural and religious</t>
  </si>
  <si>
    <t>Entertainment, culture and religion - not categorized elsewhere</t>
  </si>
  <si>
    <t>09.1</t>
  </si>
  <si>
    <t>Pre-primary and primary education</t>
  </si>
  <si>
    <t>09.2</t>
  </si>
  <si>
    <t>Secondary education</t>
  </si>
  <si>
    <t>Non-level education (non-formal education)</t>
  </si>
  <si>
    <t>Support services for education</t>
  </si>
  <si>
    <t>Education - not classified elsewhere</t>
  </si>
  <si>
    <t>Social security</t>
  </si>
  <si>
    <t>Weak and sick</t>
  </si>
  <si>
    <t>Senior citizen</t>
  </si>
  <si>
    <t>Family and child welfare</t>
  </si>
  <si>
    <t>Social exclusion</t>
  </si>
  <si>
    <t>10.8</t>
  </si>
  <si>
    <t>Social Security - Research and Development</t>
  </si>
  <si>
    <t>Social Security - Not classified elsewhere</t>
  </si>
  <si>
    <t>Annex-44</t>
  </si>
  <si>
    <t>Annex:-45</t>
  </si>
  <si>
    <t>Annex: 43</t>
  </si>
  <si>
    <t>Annex:- 42</t>
  </si>
  <si>
    <t>Annex 38</t>
  </si>
  <si>
    <t>Annex-37</t>
  </si>
  <si>
    <t xml:space="preserve">                                                                                         Government of Nepal                                                   ANNEX-35</t>
  </si>
  <si>
    <t>Annex-34</t>
  </si>
  <si>
    <t>Annex 30</t>
  </si>
  <si>
    <t>Virement, Source  and adjustment in</t>
  </si>
  <si>
    <t>Virement, Source  and adjustment Out</t>
  </si>
  <si>
    <t>Benefit and assistance for Deceased Employee</t>
  </si>
  <si>
    <t xml:space="preserve"> GENDER RESPONSIVE BUDGET EXPENDITURE</t>
  </si>
  <si>
    <t>Fiscal year 2020/2021</t>
  </si>
  <si>
    <t>Annex-</t>
  </si>
  <si>
    <t>Description</t>
  </si>
  <si>
    <t>Directly Supportive</t>
  </si>
  <si>
    <t>Inirectly Supportive</t>
  </si>
  <si>
    <t xml:space="preserve"> Total</t>
  </si>
  <si>
    <t>Annex No.</t>
  </si>
  <si>
    <t>Annex Name</t>
  </si>
  <si>
    <t>Annex 1</t>
  </si>
  <si>
    <t>Annex2</t>
  </si>
  <si>
    <t>Annex3</t>
  </si>
  <si>
    <t xml:space="preserve">Revenue Collection Detail with Divisible </t>
  </si>
  <si>
    <t>Annex4</t>
  </si>
  <si>
    <t xml:space="preserve">Revenue Utilization of Federal Government </t>
  </si>
  <si>
    <t>Annex5</t>
  </si>
  <si>
    <t>Economic code wise expenditure</t>
  </si>
  <si>
    <t>Annex6</t>
  </si>
  <si>
    <t>Ministry/budget entity wise expenditure</t>
  </si>
  <si>
    <t>Annex7</t>
  </si>
  <si>
    <t>Ministrial source wise expenditure(Recurrent)</t>
  </si>
  <si>
    <t>Annex8</t>
  </si>
  <si>
    <t>Ministrial source wise expenditure(Capital)</t>
  </si>
  <si>
    <t>Annex9</t>
  </si>
  <si>
    <t>Ministrial source wise expenditure(Financing)</t>
  </si>
  <si>
    <t>Annex10</t>
  </si>
  <si>
    <t>Economic code and source wise expenditure(Recurrent)</t>
  </si>
  <si>
    <t>Annex11</t>
  </si>
  <si>
    <t>Economic code and source wise expenditure(Capital)</t>
  </si>
  <si>
    <t>Annex12</t>
  </si>
  <si>
    <t>Economic code and source wise expenditure(Financing)</t>
  </si>
  <si>
    <t>Annex13</t>
  </si>
  <si>
    <t>Ministry wise line item expenditure</t>
  </si>
  <si>
    <t>Annex14</t>
  </si>
  <si>
    <t>Function wise expenditure</t>
  </si>
  <si>
    <t>Annex15</t>
  </si>
  <si>
    <t>Minisry wise functional expenditure</t>
  </si>
  <si>
    <t>Annex16</t>
  </si>
  <si>
    <t>Function wise gender responsive expenditure</t>
  </si>
  <si>
    <t>Annex17</t>
  </si>
  <si>
    <t xml:space="preserve">Non Votable Budget and Expenditure (Ministrywise) </t>
  </si>
  <si>
    <t>Annex18</t>
  </si>
  <si>
    <t xml:space="preserve">Votable Budget and Expenditure (Ministrywise) </t>
  </si>
  <si>
    <t>Annex19</t>
  </si>
  <si>
    <t xml:space="preserve">Comparative District Expenditure </t>
  </si>
  <si>
    <t>Annex20</t>
  </si>
  <si>
    <t xml:space="preserve">Summary of Comparative Climate Change Expenditure </t>
  </si>
  <si>
    <t>Annex30</t>
  </si>
  <si>
    <t>Summary of domestic borrowing (Loan Type wise)</t>
  </si>
  <si>
    <t>Annex31</t>
  </si>
  <si>
    <t>Financial statement of domestic borrowing (Loan wise)</t>
  </si>
  <si>
    <t>Annex32</t>
  </si>
  <si>
    <t>Status of share investment</t>
  </si>
  <si>
    <t>Annex33</t>
  </si>
  <si>
    <t>Status of loan investment</t>
  </si>
  <si>
    <t>Annex34</t>
  </si>
  <si>
    <t>Status of repayment from investment</t>
  </si>
  <si>
    <t>Annex35</t>
  </si>
  <si>
    <t>Statement of reimburshable outstanding grant and loan</t>
  </si>
  <si>
    <t>Annex36</t>
  </si>
  <si>
    <t>Provincial treasury position</t>
  </si>
  <si>
    <t>Annex37</t>
  </si>
  <si>
    <t>Agency wise expenditure of provincial governments</t>
  </si>
  <si>
    <t>Annex38</t>
  </si>
  <si>
    <t>Receipt (economic code wise) of provincial governments</t>
  </si>
  <si>
    <t>Annex39</t>
  </si>
  <si>
    <t>Economic code wise expenditure of provincial govrenments (Recurrent)</t>
  </si>
  <si>
    <t>Annex40</t>
  </si>
  <si>
    <t>Economic code wise expenditure of provincial govrenments (Capital)</t>
  </si>
  <si>
    <t>Annex41</t>
  </si>
  <si>
    <t>Economic code wise expenditure of provincial govrenments (Financing)</t>
  </si>
  <si>
    <t>Annex42</t>
  </si>
  <si>
    <t>Function wise expenditure of provincial governments</t>
  </si>
  <si>
    <t>Annex43</t>
  </si>
  <si>
    <t>Statement of receipt and payment of local governments</t>
  </si>
  <si>
    <t>Annex44</t>
  </si>
  <si>
    <t xml:space="preserve">Economic code wise expenditure of local govrenments </t>
  </si>
  <si>
    <t>Annex45</t>
  </si>
  <si>
    <t>Function wise expenditure of local governments</t>
  </si>
  <si>
    <t>Additional Annex</t>
  </si>
  <si>
    <t xml:space="preserve"> Gender Responsive Budget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</si>
</sst>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_(* \(#,##0.00\);_(* &quot;-&quot;??_);_(@_)"/>
    <numFmt numFmtId="164" formatCode="_(* #,##0_);_(* \(#,##0\);_(* &quot;-&quot;??_);_(@_)"/>
    <numFmt numFmtId="165" formatCode="_(* #,##0.000_);_(* \(#,##0.000\);_(* &quot;-&quot;??_);_(@_)"/>
    <numFmt numFmtId="166" formatCode="0.0"/>
    <numFmt numFmtId="167" formatCode="[$-4000439]#,##0.00"/>
    <numFmt numFmtId="168" formatCode="_(* #,##0.0000_);_(* \(#,##0.0000\);_(* &quot;-&quot;??_);_(@_)"/>
    <numFmt numFmtId="169" formatCode="General_)"/>
    <numFmt numFmtId="170" formatCode="yyyy/mm/dd"/>
    <numFmt numFmtId="171" formatCode="_(* #,##0.00000_);_(* \(#,##0.00000\);_(* &quot;-&quot;??_);_(@_)"/>
    <numFmt numFmtId="172" formatCode="_(* #,##0.00000000000_);_(* \(#,##0.00000000000\);_(* &quot;-&quot;??_);_(@_)"/>
    <numFmt numFmtId="173" formatCode="0.0000"/>
    <numFmt numFmtId="174" formatCode="[$-4000439]0"/>
    <numFmt numFmtId="175" formatCode="[$-4000439]0.##"/>
  </numFmts>
  <fonts count="92">
    <font>
      <sz val="11"/>
      <color theme="1"/>
      <name val="Calibri"/>
      <family val="2"/>
      <scheme val="minor"/>
    </font>
    <font>
      <sz val="11"/>
      <color theme="1"/>
      <name val="Times New Roman"/>
      <family val="1"/>
    </font>
    <font>
      <sz val="18"/>
      <color theme="1"/>
      <name val="Times New Roman"/>
      <family val="1"/>
    </font>
    <font>
      <i/>
      <sz val="10"/>
      <color theme="1"/>
      <name val="Times New Roman"/>
      <family val="1"/>
    </font>
    <font>
      <sz val="11"/>
      <color theme="1"/>
      <name val="Calibri"/>
      <family val="2"/>
      <scheme val="minor"/>
    </font>
    <font>
      <b/>
      <sz val="12"/>
      <color theme="1"/>
      <name val="Times New Roman"/>
      <family val="1"/>
    </font>
    <font>
      <b/>
      <i/>
      <sz val="12"/>
      <color theme="1"/>
      <name val="Times New Roman"/>
      <family val="1"/>
    </font>
    <font>
      <sz val="12"/>
      <color theme="1"/>
      <name val="Times New Roman"/>
      <family val="1"/>
    </font>
    <font>
      <b/>
      <sz val="11"/>
      <color theme="1"/>
      <name val="Times New Roman"/>
      <family val="1"/>
    </font>
    <font>
      <b/>
      <i/>
      <sz val="9"/>
      <color theme="1"/>
      <name val="Times New Roman"/>
      <family val="1"/>
    </font>
    <font>
      <sz val="14"/>
      <color theme="1"/>
      <name val="Times New Roman"/>
      <family val="1"/>
    </font>
    <font>
      <sz val="10"/>
      <color theme="1"/>
      <name val="Times New Roman"/>
      <family val="1"/>
    </font>
    <font>
      <sz val="11"/>
      <name val="Calibri"/>
      <family val="2"/>
      <scheme val="minor"/>
    </font>
    <font>
      <b/>
      <i/>
      <sz val="12"/>
      <name val="Times New Roman"/>
      <family val="1"/>
    </font>
    <font>
      <sz val="11"/>
      <name val="Times New Roman"/>
      <family val="1"/>
    </font>
    <font>
      <b/>
      <i/>
      <u/>
      <sz val="12"/>
      <color theme="1"/>
      <name val="Times New Roman"/>
      <family val="1"/>
    </font>
    <font>
      <sz val="11"/>
      <color rgb="FFFF0000"/>
      <name val="Calibri"/>
      <family val="2"/>
      <scheme val="minor"/>
    </font>
    <font>
      <b/>
      <sz val="11"/>
      <color theme="1"/>
      <name val="Calibri"/>
      <family val="2"/>
      <scheme val="minor"/>
    </font>
    <font>
      <sz val="10"/>
      <name val="Arial"/>
      <family val="2"/>
    </font>
    <font>
      <sz val="9"/>
      <name val="Arial"/>
      <family val="2"/>
    </font>
    <font>
      <sz val="9"/>
      <color theme="1"/>
      <name val="Times New Roman"/>
      <family val="1"/>
    </font>
    <font>
      <b/>
      <sz val="12"/>
      <name val="Times New Roman"/>
      <family val="1"/>
    </font>
    <font>
      <b/>
      <i/>
      <sz val="10"/>
      <color theme="1"/>
      <name val="Times New Roman"/>
      <family val="1"/>
    </font>
    <font>
      <b/>
      <sz val="9"/>
      <name val="Arial"/>
      <family val="2"/>
    </font>
    <font>
      <b/>
      <sz val="10"/>
      <name val="Arial"/>
      <family val="2"/>
    </font>
    <font>
      <i/>
      <sz val="9"/>
      <name val="Arial"/>
      <family val="2"/>
    </font>
    <font>
      <sz val="9"/>
      <color indexed="8"/>
      <name val="Arial"/>
      <family val="2"/>
    </font>
    <font>
      <sz val="9"/>
      <color theme="5"/>
      <name val="Arial"/>
      <family val="2"/>
    </font>
    <font>
      <b/>
      <sz val="18"/>
      <name val="Book Antiqua"/>
      <family val="1"/>
    </font>
    <font>
      <b/>
      <sz val="14"/>
      <name val="Arial"/>
      <family val="2"/>
    </font>
    <font>
      <shadow/>
      <sz val="11"/>
      <color rgb="FF000000"/>
      <name val="Calibri"/>
      <family val="2"/>
      <scheme val="minor"/>
    </font>
    <font>
      <sz val="10"/>
      <name val="Times New Roman"/>
      <family val="1"/>
    </font>
    <font>
      <b/>
      <sz val="10"/>
      <name val="Times New Roman"/>
      <family val="1"/>
    </font>
    <font>
      <b/>
      <i/>
      <sz val="10"/>
      <name val="Times New Roman"/>
      <family val="1"/>
    </font>
    <font>
      <sz val="11"/>
      <color rgb="FF000000"/>
      <name val="Times New Roman"/>
      <family val="1"/>
    </font>
    <font>
      <sz val="12"/>
      <color theme="1"/>
      <name val="Calibri"/>
      <family val="2"/>
      <scheme val="minor"/>
    </font>
    <font>
      <b/>
      <sz val="14"/>
      <name val="Times New Roman"/>
      <family val="1"/>
    </font>
    <font>
      <b/>
      <sz val="11"/>
      <name val="Times New Roman"/>
      <family val="1"/>
    </font>
    <font>
      <b/>
      <i/>
      <sz val="11"/>
      <name val="Times New Roman"/>
      <family val="1"/>
    </font>
    <font>
      <i/>
      <sz val="11"/>
      <name val="Times New Roman"/>
      <family val="1"/>
    </font>
    <font>
      <b/>
      <sz val="14"/>
      <color theme="1"/>
      <name val="Calibri"/>
      <family val="2"/>
      <scheme val="minor"/>
    </font>
    <font>
      <b/>
      <sz val="10"/>
      <color theme="1"/>
      <name val="Times New Roman"/>
      <family val="1"/>
    </font>
    <font>
      <sz val="18"/>
      <color theme="1"/>
      <name val="Calibri"/>
      <family val="2"/>
      <scheme val="minor"/>
    </font>
    <font>
      <sz val="14"/>
      <color theme="1"/>
      <name val="Calibri"/>
      <family val="2"/>
      <scheme val="minor"/>
    </font>
    <font>
      <b/>
      <sz val="12"/>
      <color theme="1"/>
      <name val="Calibri"/>
      <family val="2"/>
      <scheme val="minor"/>
    </font>
    <font>
      <b/>
      <sz val="12"/>
      <name val="Arial"/>
      <family val="2"/>
    </font>
    <font>
      <sz val="11"/>
      <name val="Arial"/>
      <family val="2"/>
    </font>
    <font>
      <b/>
      <sz val="11"/>
      <name val="Arial"/>
      <family val="2"/>
    </font>
    <font>
      <b/>
      <sz val="20"/>
      <color theme="1"/>
      <name val="Calibri"/>
      <family val="2"/>
      <scheme val="minor"/>
    </font>
    <font>
      <sz val="10"/>
      <color rgb="FF000000"/>
      <name val="Times New Roman"/>
      <family val="1"/>
    </font>
    <font>
      <sz val="16"/>
      <color rgb="FF000000"/>
      <name val="Times New Roman"/>
      <family val="1"/>
    </font>
    <font>
      <sz val="18"/>
      <name val="Times New Roman"/>
      <family val="1"/>
    </font>
    <font>
      <b/>
      <sz val="8"/>
      <color theme="1"/>
      <name val="Times New Roman"/>
      <family val="1"/>
    </font>
    <font>
      <sz val="8"/>
      <color rgb="FFFF0000"/>
      <name val="Times New Roman"/>
      <family val="1"/>
    </font>
    <font>
      <sz val="14"/>
      <color rgb="FF333333"/>
      <name val="Times New Roman"/>
      <family val="1"/>
    </font>
    <font>
      <b/>
      <sz val="8"/>
      <color theme="1"/>
      <name val="Arial"/>
      <family val="2"/>
    </font>
    <font>
      <sz val="8"/>
      <color theme="1"/>
      <name val="Calibri"/>
      <family val="2"/>
      <scheme val="minor"/>
    </font>
    <font>
      <sz val="8"/>
      <name val="Arial"/>
      <family val="2"/>
    </font>
    <font>
      <b/>
      <sz val="7"/>
      <name val="Arial"/>
      <family val="2"/>
    </font>
    <font>
      <b/>
      <sz val="7"/>
      <color theme="1"/>
      <name val="Arial"/>
      <family val="2"/>
    </font>
    <font>
      <sz val="10"/>
      <name val="Courier"/>
      <family val="3"/>
    </font>
    <font>
      <b/>
      <sz val="8"/>
      <name val="Arial"/>
      <family val="2"/>
    </font>
    <font>
      <sz val="8"/>
      <color theme="1"/>
      <name val="Arial"/>
      <family val="2"/>
    </font>
    <font>
      <b/>
      <sz val="8"/>
      <color theme="1"/>
      <name val="Calibri"/>
      <family val="2"/>
      <scheme val="minor"/>
    </font>
    <font>
      <sz val="11"/>
      <color theme="1"/>
      <name val="Microsoft JhengHei UI Light"/>
      <family val="2"/>
    </font>
    <font>
      <b/>
      <sz val="9"/>
      <color theme="1"/>
      <name val="Times New Roman"/>
      <family val="1"/>
    </font>
    <font>
      <b/>
      <sz val="14"/>
      <color theme="1"/>
      <name val="Times New Roman"/>
      <family val="1"/>
    </font>
    <font>
      <b/>
      <sz val="9"/>
      <color theme="1"/>
      <name val="Calibri"/>
      <family val="2"/>
      <scheme val="minor"/>
    </font>
    <font>
      <sz val="11"/>
      <color theme="1"/>
      <name val="Preeti"/>
    </font>
    <font>
      <sz val="10"/>
      <color theme="1"/>
      <name val="Calibri"/>
      <family val="2"/>
      <scheme val="minor"/>
    </font>
    <font>
      <sz val="8"/>
      <color rgb="FF000000"/>
      <name val="Times New Roman"/>
      <family val="1"/>
    </font>
    <font>
      <b/>
      <sz val="10"/>
      <color rgb="FF000000"/>
      <name val="Times New Roman"/>
      <family val="1"/>
    </font>
    <font>
      <b/>
      <sz val="11.5"/>
      <color theme="1"/>
      <name val="Times New Roman"/>
      <family val="1"/>
    </font>
    <font>
      <sz val="13"/>
      <color theme="1"/>
      <name val="Calibri"/>
      <family val="2"/>
      <scheme val="minor"/>
    </font>
    <font>
      <b/>
      <sz val="16"/>
      <color rgb="FF000000"/>
      <name val="Calibri"/>
      <family val="2"/>
      <scheme val="minor"/>
    </font>
    <font>
      <b/>
      <sz val="13"/>
      <color theme="1"/>
      <name val="Utsaah"/>
      <family val="2"/>
    </font>
    <font>
      <sz val="12"/>
      <color theme="1"/>
      <name val="Utsaah"/>
      <family val="2"/>
    </font>
    <font>
      <sz val="12"/>
      <color rgb="FF222222"/>
      <name val="Arial"/>
      <family val="2"/>
    </font>
    <font>
      <sz val="12"/>
      <color rgb="FF222222"/>
      <name val="Utsaah"/>
      <family val="2"/>
    </font>
    <font>
      <sz val="12"/>
      <name val="Utsaah"/>
      <family val="2"/>
    </font>
    <font>
      <b/>
      <sz val="12"/>
      <color theme="1"/>
      <name val="Utsaah"/>
      <family val="2"/>
    </font>
    <font>
      <sz val="13"/>
      <name val="Utsaah"/>
      <family val="2"/>
    </font>
    <font>
      <b/>
      <sz val="13"/>
      <name val="Utsaah"/>
      <family val="2"/>
    </font>
    <font>
      <sz val="10"/>
      <color theme="1"/>
      <name val="Kalimati"/>
      <charset val="1"/>
    </font>
    <font>
      <sz val="10"/>
      <name val="Kalimati"/>
      <charset val="1"/>
    </font>
    <font>
      <b/>
      <u/>
      <sz val="14"/>
      <color theme="1"/>
      <name val="Calibri"/>
      <family val="2"/>
      <scheme val="minor"/>
    </font>
    <font>
      <b/>
      <sz val="9"/>
      <color theme="1"/>
      <name val="Kalimati"/>
      <charset val="1"/>
    </font>
    <font>
      <b/>
      <sz val="10"/>
      <color theme="1"/>
      <name val="Kalimati"/>
      <charset val="1"/>
    </font>
    <font>
      <sz val="10"/>
      <color rgb="FF202124"/>
      <name val="Inherit"/>
    </font>
    <font>
      <u/>
      <sz val="11"/>
      <color theme="10"/>
      <name val="Calibri"/>
      <family val="2"/>
      <scheme val="minor"/>
    </font>
    <font>
      <sz val="12"/>
      <color indexed="8"/>
      <name val="Calibri"/>
      <family val="2"/>
      <scheme val="minor"/>
    </font>
    <font>
      <b/>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22"/>
        <bgColor indexed="64"/>
      </patternFill>
    </fill>
  </fills>
  <borders count="59">
    <border>
      <left/>
      <right/>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bottom/>
      <diagonal/>
    </border>
    <border>
      <left/>
      <right style="dotted">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double">
        <color indexed="8"/>
      </right>
      <top/>
      <bottom/>
      <diagonal/>
    </border>
    <border>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64"/>
      </left>
      <right style="thin">
        <color indexed="64"/>
      </right>
      <top/>
      <bottom/>
      <diagonal/>
    </border>
    <border>
      <left/>
      <right/>
      <top/>
      <bottom style="thin">
        <color indexed="64"/>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35" fillId="0" borderId="0"/>
    <xf numFmtId="0" fontId="18" fillId="0" borderId="0"/>
    <xf numFmtId="0" fontId="18" fillId="0" borderId="0"/>
    <xf numFmtId="168" fontId="18" fillId="0" borderId="0" applyFont="0" applyFill="0" applyBorder="0" applyAlignment="0" applyProtection="0"/>
    <xf numFmtId="0" fontId="60" fillId="0" borderId="0"/>
    <xf numFmtId="168" fontId="18" fillId="0" borderId="0" applyFont="0" applyFill="0" applyBorder="0" applyAlignment="0" applyProtection="0"/>
    <xf numFmtId="0" fontId="89" fillId="0" borderId="0" applyNumberFormat="0" applyFill="0" applyBorder="0" applyAlignment="0" applyProtection="0"/>
  </cellStyleXfs>
  <cellXfs count="753">
    <xf numFmtId="0" fontId="0" fillId="0" borderId="0" xfId="0"/>
    <xf numFmtId="0" fontId="1" fillId="0" borderId="0" xfId="0" applyFont="1" applyFill="1" applyBorder="1"/>
    <xf numFmtId="0" fontId="2" fillId="0" borderId="0" xfId="0" applyFont="1" applyFill="1" applyBorder="1" applyAlignment="1">
      <alignment horizontal="center"/>
    </xf>
    <xf numFmtId="0" fontId="3" fillId="0" borderId="0" xfId="0" applyFont="1" applyFill="1" applyBorder="1" applyAlignment="1">
      <alignment horizontal="center"/>
    </xf>
    <xf numFmtId="43" fontId="0" fillId="0" borderId="0" xfId="0" applyNumberFormat="1"/>
    <xf numFmtId="164" fontId="5" fillId="0" borderId="2" xfId="1"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0" fontId="6" fillId="0" borderId="3" xfId="0" applyFont="1" applyFill="1" applyBorder="1"/>
    <xf numFmtId="43" fontId="6" fillId="0" borderId="3" xfId="1" applyNumberFormat="1" applyFont="1" applyFill="1" applyBorder="1"/>
    <xf numFmtId="0" fontId="1" fillId="0" borderId="3" xfId="0" applyFont="1" applyFill="1" applyBorder="1"/>
    <xf numFmtId="0" fontId="1" fillId="0" borderId="3" xfId="0" applyFont="1" applyFill="1" applyBorder="1" applyAlignment="1">
      <alignment horizontal="left"/>
    </xf>
    <xf numFmtId="43" fontId="0" fillId="0" borderId="3" xfId="0" applyNumberFormat="1" applyFont="1" applyFill="1" applyBorder="1"/>
    <xf numFmtId="0" fontId="0" fillId="0" borderId="3" xfId="0" applyFont="1" applyFill="1" applyBorder="1"/>
    <xf numFmtId="0" fontId="8" fillId="0" borderId="3" xfId="0" applyFont="1" applyFill="1" applyBorder="1"/>
    <xf numFmtId="43" fontId="8" fillId="0" borderId="3" xfId="1" applyNumberFormat="1" applyFont="1" applyFill="1" applyBorder="1"/>
    <xf numFmtId="43" fontId="1" fillId="0" borderId="3" xfId="1" applyNumberFormat="1" applyFont="1" applyFill="1" applyBorder="1"/>
    <xf numFmtId="0" fontId="0" fillId="0" borderId="3" xfId="0" applyBorder="1"/>
    <xf numFmtId="43" fontId="12" fillId="0" borderId="3" xfId="0" applyNumberFormat="1" applyFont="1" applyFill="1" applyBorder="1"/>
    <xf numFmtId="43" fontId="13" fillId="0" borderId="3" xfId="1" applyNumberFormat="1" applyFont="1" applyFill="1" applyBorder="1"/>
    <xf numFmtId="43" fontId="14" fillId="0" borderId="3" xfId="1" applyNumberFormat="1" applyFont="1" applyFill="1" applyBorder="1"/>
    <xf numFmtId="4" fontId="14" fillId="2" borderId="4" xfId="0" applyNumberFormat="1" applyFont="1" applyFill="1" applyBorder="1" applyAlignment="1">
      <alignment vertical="center" wrapText="1"/>
    </xf>
    <xf numFmtId="4" fontId="14" fillId="2" borderId="4" xfId="0" applyNumberFormat="1" applyFont="1" applyFill="1" applyBorder="1" applyAlignment="1">
      <alignment vertical="center"/>
    </xf>
    <xf numFmtId="4" fontId="14" fillId="2" borderId="4" xfId="0" applyNumberFormat="1" applyFont="1" applyFill="1" applyBorder="1" applyAlignment="1">
      <alignment horizontal="right" vertical="center" wrapText="1"/>
    </xf>
    <xf numFmtId="4" fontId="14" fillId="0" borderId="3" xfId="0" applyNumberFormat="1" applyFont="1" applyBorder="1"/>
    <xf numFmtId="0" fontId="1" fillId="0" borderId="5" xfId="0" applyFont="1" applyFill="1" applyBorder="1"/>
    <xf numFmtId="43" fontId="1" fillId="0" borderId="5" xfId="1" applyNumberFormat="1" applyFont="1" applyFill="1" applyBorder="1"/>
    <xf numFmtId="0" fontId="0" fillId="0" borderId="5" xfId="0" applyBorder="1"/>
    <xf numFmtId="2" fontId="0" fillId="0" borderId="5" xfId="0" applyNumberFormat="1" applyBorder="1"/>
    <xf numFmtId="2" fontId="12" fillId="0" borderId="5" xfId="0" applyNumberFormat="1" applyFont="1" applyBorder="1"/>
    <xf numFmtId="0" fontId="1" fillId="0" borderId="0" xfId="0" applyFont="1" applyFill="1" applyBorder="1" applyAlignment="1">
      <alignment wrapText="1"/>
    </xf>
    <xf numFmtId="43" fontId="1" fillId="0" borderId="0" xfId="1" applyNumberFormat="1" applyFont="1" applyFill="1" applyBorder="1"/>
    <xf numFmtId="2" fontId="0" fillId="0" borderId="0" xfId="0" applyNumberFormat="1" applyFont="1" applyBorder="1"/>
    <xf numFmtId="0" fontId="0" fillId="0" borderId="0" xfId="0" applyFont="1" applyBorder="1"/>
    <xf numFmtId="0" fontId="12" fillId="0" borderId="0" xfId="0" applyFont="1" applyBorder="1"/>
    <xf numFmtId="43" fontId="6" fillId="0" borderId="0" xfId="1" applyNumberFormat="1" applyFont="1" applyFill="1" applyBorder="1"/>
    <xf numFmtId="0" fontId="0" fillId="0" borderId="0" xfId="0" applyBorder="1"/>
    <xf numFmtId="0" fontId="6" fillId="0" borderId="0" xfId="0" applyFont="1" applyFill="1" applyBorder="1"/>
    <xf numFmtId="0" fontId="15" fillId="0" borderId="0" xfId="0" applyFont="1" applyFill="1" applyBorder="1" applyAlignment="1">
      <alignment wrapText="1"/>
    </xf>
    <xf numFmtId="0" fontId="6" fillId="0" borderId="6" xfId="0" applyFont="1" applyFill="1" applyBorder="1"/>
    <xf numFmtId="0" fontId="6" fillId="0" borderId="6" xfId="0" applyFont="1" applyFill="1" applyBorder="1" applyAlignment="1">
      <alignment wrapText="1"/>
    </xf>
    <xf numFmtId="43" fontId="6" fillId="0" borderId="6" xfId="1" applyNumberFormat="1" applyFont="1" applyFill="1" applyBorder="1"/>
    <xf numFmtId="0" fontId="18" fillId="0" borderId="0" xfId="0" applyFont="1" applyFill="1" applyBorder="1"/>
    <xf numFmtId="43" fontId="19" fillId="0" borderId="0" xfId="1" applyFont="1" applyFill="1" applyBorder="1"/>
    <xf numFmtId="43" fontId="19" fillId="2" borderId="0" xfId="1" applyFont="1" applyFill="1" applyBorder="1"/>
    <xf numFmtId="0" fontId="18" fillId="0" borderId="0" xfId="0" applyFont="1" applyFill="1" applyBorder="1" applyAlignment="1">
      <alignment horizontal="right"/>
    </xf>
    <xf numFmtId="0" fontId="7" fillId="0" borderId="0" xfId="0" applyFont="1" applyAlignment="1"/>
    <xf numFmtId="43" fontId="19" fillId="0" borderId="0" xfId="1" applyFont="1" applyFill="1" applyBorder="1" applyAlignment="1"/>
    <xf numFmtId="0" fontId="18" fillId="3" borderId="7" xfId="0" applyFont="1" applyFill="1" applyBorder="1"/>
    <xf numFmtId="43" fontId="19" fillId="3" borderId="8" xfId="1" applyFont="1" applyFill="1" applyBorder="1" applyAlignment="1">
      <alignment horizontal="center" vertical="center"/>
    </xf>
    <xf numFmtId="49" fontId="18" fillId="3" borderId="9" xfId="1" applyNumberFormat="1" applyFont="1" applyFill="1" applyBorder="1" applyAlignment="1">
      <alignment horizontal="center" vertical="center"/>
    </xf>
    <xf numFmtId="0" fontId="18" fillId="3" borderId="9" xfId="0" applyFont="1" applyFill="1" applyBorder="1" applyAlignment="1">
      <alignment horizontal="center"/>
    </xf>
    <xf numFmtId="0" fontId="18" fillId="3" borderId="0" xfId="0" applyFont="1" applyFill="1" applyBorder="1"/>
    <xf numFmtId="0" fontId="23" fillId="0" borderId="10" xfId="0" applyFont="1" applyFill="1" applyBorder="1"/>
    <xf numFmtId="0" fontId="23" fillId="0" borderId="11" xfId="0" applyFont="1" applyFill="1" applyBorder="1"/>
    <xf numFmtId="43" fontId="23" fillId="0" borderId="4" xfId="1" applyFont="1" applyFill="1" applyBorder="1"/>
    <xf numFmtId="43" fontId="23" fillId="2" borderId="4" xfId="1" applyFont="1" applyFill="1" applyBorder="1"/>
    <xf numFmtId="0" fontId="24" fillId="0" borderId="0" xfId="0" applyFont="1" applyFill="1" applyBorder="1"/>
    <xf numFmtId="0" fontId="23" fillId="0" borderId="12" xfId="0" applyFont="1" applyFill="1" applyBorder="1"/>
    <xf numFmtId="0" fontId="19" fillId="0" borderId="12" xfId="0" applyFont="1" applyFill="1" applyBorder="1"/>
    <xf numFmtId="0" fontId="25" fillId="0" borderId="11" xfId="0" applyFont="1" applyFill="1" applyBorder="1" applyAlignment="1">
      <alignment horizontal="left"/>
    </xf>
    <xf numFmtId="0" fontId="19" fillId="0" borderId="11" xfId="0" applyFont="1" applyFill="1" applyBorder="1"/>
    <xf numFmtId="43" fontId="19" fillId="0" borderId="4" xfId="1" applyFont="1" applyFill="1" applyBorder="1"/>
    <xf numFmtId="43" fontId="19" fillId="2" borderId="4" xfId="1" applyFont="1" applyFill="1" applyBorder="1"/>
    <xf numFmtId="2" fontId="18" fillId="0" borderId="4" xfId="0" applyNumberFormat="1" applyFont="1" applyFill="1" applyBorder="1"/>
    <xf numFmtId="0" fontId="24" fillId="0" borderId="4" xfId="0" applyFont="1" applyFill="1" applyBorder="1"/>
    <xf numFmtId="0" fontId="19" fillId="0" borderId="11" xfId="0" applyFont="1" applyFill="1" applyBorder="1" applyAlignment="1">
      <alignment horizontal="left"/>
    </xf>
    <xf numFmtId="0" fontId="25" fillId="0" borderId="11" xfId="0" applyFont="1" applyFill="1" applyBorder="1"/>
    <xf numFmtId="43" fontId="23" fillId="0" borderId="4" xfId="1" applyFont="1" applyFill="1" applyBorder="1" applyAlignment="1">
      <alignment vertical="center"/>
    </xf>
    <xf numFmtId="0" fontId="26" fillId="0" borderId="11" xfId="0" applyFont="1" applyFill="1" applyBorder="1"/>
    <xf numFmtId="0" fontId="18" fillId="0" borderId="4" xfId="0" applyFont="1" applyFill="1" applyBorder="1"/>
    <xf numFmtId="43" fontId="18" fillId="0" borderId="4" xfId="0" applyNumberFormat="1" applyFont="1" applyFill="1" applyBorder="1"/>
    <xf numFmtId="0" fontId="27" fillId="0" borderId="11" xfId="0" applyFont="1" applyFill="1" applyBorder="1"/>
    <xf numFmtId="43" fontId="24" fillId="0" borderId="4" xfId="0" applyNumberFormat="1" applyFont="1" applyFill="1" applyBorder="1"/>
    <xf numFmtId="43" fontId="18" fillId="0" borderId="4" xfId="1" applyFont="1" applyFill="1" applyBorder="1"/>
    <xf numFmtId="43" fontId="23" fillId="0" borderId="13" xfId="1" applyFont="1" applyFill="1" applyBorder="1"/>
    <xf numFmtId="43" fontId="23" fillId="0" borderId="11" xfId="1" applyFont="1" applyFill="1" applyBorder="1"/>
    <xf numFmtId="43" fontId="24" fillId="0" borderId="4" xfId="1" applyFont="1" applyFill="1" applyBorder="1"/>
    <xf numFmtId="43" fontId="18" fillId="0" borderId="0" xfId="1" applyFont="1" applyFill="1" applyBorder="1"/>
    <xf numFmtId="0" fontId="19" fillId="0" borderId="14" xfId="0" applyFont="1" applyFill="1" applyBorder="1"/>
    <xf numFmtId="0" fontId="19" fillId="0" borderId="15" xfId="0" applyFont="1" applyFill="1" applyBorder="1"/>
    <xf numFmtId="165" fontId="19" fillId="0" borderId="16" xfId="1" applyNumberFormat="1" applyFont="1" applyFill="1" applyBorder="1"/>
    <xf numFmtId="165" fontId="19" fillId="2" borderId="16" xfId="1" applyNumberFormat="1" applyFont="1" applyFill="1" applyBorder="1"/>
    <xf numFmtId="0" fontId="18" fillId="0" borderId="16" xfId="0" applyFont="1" applyFill="1" applyBorder="1"/>
    <xf numFmtId="165" fontId="19" fillId="0" borderId="0" xfId="1" applyNumberFormat="1" applyFont="1" applyFill="1" applyBorder="1"/>
    <xf numFmtId="165" fontId="19" fillId="2" borderId="0" xfId="1" applyNumberFormat="1" applyFont="1" applyFill="1" applyBorder="1"/>
    <xf numFmtId="0" fontId="31" fillId="0" borderId="0" xfId="0" applyFont="1" applyFill="1" applyAlignment="1">
      <alignment vertical="center"/>
    </xf>
    <xf numFmtId="0" fontId="32" fillId="0" borderId="0" xfId="0" applyFont="1" applyFill="1" applyAlignment="1">
      <alignment vertical="center"/>
    </xf>
    <xf numFmtId="164" fontId="33" fillId="0" borderId="0" xfId="1" applyNumberFormat="1" applyFont="1" applyFill="1" applyBorder="1" applyAlignment="1">
      <alignment horizontal="right"/>
    </xf>
    <xf numFmtId="0" fontId="32" fillId="0" borderId="4" xfId="0" applyFont="1" applyFill="1" applyBorder="1" applyAlignment="1">
      <alignment vertical="center"/>
    </xf>
    <xf numFmtId="4" fontId="32" fillId="0" borderId="4" xfId="0" applyNumberFormat="1" applyFont="1" applyFill="1" applyBorder="1" applyAlignment="1">
      <alignment vertical="center"/>
    </xf>
    <xf numFmtId="0" fontId="32" fillId="0" borderId="4" xfId="0" applyFont="1" applyFill="1" applyBorder="1" applyAlignment="1">
      <alignment vertical="center" wrapText="1"/>
    </xf>
    <xf numFmtId="0" fontId="33" fillId="0" borderId="4" xfId="0" applyFont="1" applyFill="1" applyBorder="1" applyAlignment="1">
      <alignment vertical="center"/>
    </xf>
    <xf numFmtId="0" fontId="31" fillId="0" borderId="4" xfId="0" applyFont="1" applyFill="1" applyBorder="1" applyAlignment="1">
      <alignment vertical="center"/>
    </xf>
    <xf numFmtId="43" fontId="31" fillId="0" borderId="4" xfId="0" applyNumberFormat="1" applyFont="1" applyFill="1" applyBorder="1" applyAlignment="1">
      <alignment vertical="center"/>
    </xf>
    <xf numFmtId="0" fontId="31" fillId="0" borderId="4" xfId="0" applyFont="1" applyFill="1" applyBorder="1" applyAlignment="1">
      <alignment horizontal="left" vertical="center"/>
    </xf>
    <xf numFmtId="0" fontId="31" fillId="0" borderId="4" xfId="0" applyFont="1" applyFill="1" applyBorder="1" applyAlignment="1">
      <alignment vertical="center" wrapText="1"/>
    </xf>
    <xf numFmtId="0" fontId="33" fillId="0" borderId="4" xfId="0" applyFont="1" applyFill="1" applyBorder="1" applyAlignment="1">
      <alignment horizontal="left" vertical="center"/>
    </xf>
    <xf numFmtId="43" fontId="31" fillId="0" borderId="18" xfId="0" applyNumberFormat="1" applyFont="1" applyFill="1" applyBorder="1" applyAlignment="1">
      <alignment vertical="center"/>
    </xf>
    <xf numFmtId="43" fontId="32" fillId="0" borderId="19" xfId="0" applyNumberFormat="1" applyFont="1" applyFill="1" applyBorder="1" applyAlignment="1">
      <alignment vertical="center"/>
    </xf>
    <xf numFmtId="43" fontId="31" fillId="0" borderId="20" xfId="0" applyNumberFormat="1" applyFont="1" applyFill="1" applyBorder="1" applyAlignment="1">
      <alignment vertical="center"/>
    </xf>
    <xf numFmtId="43" fontId="32" fillId="0" borderId="0" xfId="0" applyNumberFormat="1" applyFont="1" applyFill="1" applyAlignment="1">
      <alignment vertical="center"/>
    </xf>
    <xf numFmtId="0" fontId="33" fillId="0" borderId="4" xfId="0" applyFont="1" applyFill="1" applyBorder="1" applyAlignment="1">
      <alignment vertical="center" wrapText="1"/>
    </xf>
    <xf numFmtId="43" fontId="32" fillId="0" borderId="4" xfId="0" applyNumberFormat="1" applyFont="1" applyFill="1" applyBorder="1" applyAlignment="1">
      <alignment vertical="center"/>
    </xf>
    <xf numFmtId="0" fontId="31" fillId="0" borderId="4" xfId="0" applyFont="1" applyFill="1" applyBorder="1" applyAlignment="1">
      <alignment horizontal="left" vertical="center" wrapText="1"/>
    </xf>
    <xf numFmtId="0" fontId="32" fillId="0" borderId="4" xfId="0" applyFont="1" applyFill="1" applyBorder="1" applyAlignment="1">
      <alignment horizontal="left" vertical="center"/>
    </xf>
    <xf numFmtId="0" fontId="33" fillId="0" borderId="0" xfId="0" applyFont="1" applyFill="1" applyAlignment="1">
      <alignment vertical="center"/>
    </xf>
    <xf numFmtId="0" fontId="32" fillId="0" borderId="16" xfId="0" applyFont="1" applyFill="1" applyBorder="1" applyAlignment="1">
      <alignment vertical="center"/>
    </xf>
    <xf numFmtId="43" fontId="32" fillId="0" borderId="16" xfId="0" applyNumberFormat="1" applyFont="1" applyFill="1" applyBorder="1" applyAlignment="1">
      <alignment vertical="center"/>
    </xf>
    <xf numFmtId="10" fontId="31" fillId="0" borderId="0" xfId="2" applyNumberFormat="1" applyFont="1" applyFill="1" applyAlignment="1">
      <alignment vertical="center"/>
    </xf>
    <xf numFmtId="43" fontId="31" fillId="0" borderId="0" xfId="0" applyNumberFormat="1" applyFont="1" applyFill="1" applyAlignment="1">
      <alignment vertical="center"/>
    </xf>
    <xf numFmtId="0" fontId="14" fillId="0" borderId="0" xfId="3" applyFont="1" applyAlignment="1">
      <alignment vertical="center"/>
    </xf>
    <xf numFmtId="0" fontId="36" fillId="0" borderId="0" xfId="3" applyFont="1" applyAlignment="1">
      <alignment vertical="center"/>
    </xf>
    <xf numFmtId="0" fontId="36" fillId="0" borderId="0" xfId="3" applyFont="1" applyAlignment="1">
      <alignment horizontal="center" vertical="center"/>
    </xf>
    <xf numFmtId="0" fontId="36" fillId="0" borderId="0" xfId="3" applyFont="1" applyAlignment="1">
      <alignment horizontal="left" vertical="center"/>
    </xf>
    <xf numFmtId="43" fontId="36" fillId="0" borderId="0" xfId="1" applyFont="1" applyAlignment="1">
      <alignment vertical="center"/>
    </xf>
    <xf numFmtId="0" fontId="32" fillId="4" borderId="19" xfId="3" applyFont="1" applyFill="1" applyBorder="1" applyAlignment="1">
      <alignment horizontal="center" vertical="center" wrapText="1"/>
    </xf>
    <xf numFmtId="0" fontId="32" fillId="4" borderId="19" xfId="3" applyNumberFormat="1" applyFont="1" applyFill="1" applyBorder="1" applyAlignment="1">
      <alignment horizontal="center" vertical="center" wrapText="1"/>
    </xf>
    <xf numFmtId="0" fontId="14" fillId="0" borderId="0" xfId="3" applyFont="1" applyAlignment="1">
      <alignment horizontal="center" vertical="top" wrapText="1"/>
    </xf>
    <xf numFmtId="43" fontId="32" fillId="4" borderId="19" xfId="3" applyNumberFormat="1" applyFont="1" applyFill="1" applyBorder="1" applyAlignment="1">
      <alignment horizontal="center" vertical="top" wrapText="1"/>
    </xf>
    <xf numFmtId="0" fontId="32" fillId="4" borderId="19" xfId="3" applyFont="1" applyFill="1" applyBorder="1" applyAlignment="1">
      <alignment horizontal="center" vertical="top" wrapText="1"/>
    </xf>
    <xf numFmtId="0" fontId="37" fillId="0" borderId="0" xfId="3" applyFont="1" applyAlignment="1">
      <alignment vertical="center"/>
    </xf>
    <xf numFmtId="43" fontId="33" fillId="4" borderId="19" xfId="3" applyNumberFormat="1" applyFont="1" applyFill="1" applyBorder="1" applyAlignment="1">
      <alignment horizontal="center" vertical="top" wrapText="1"/>
    </xf>
    <xf numFmtId="0" fontId="33" fillId="4" borderId="19" xfId="3" applyFont="1" applyFill="1" applyBorder="1" applyAlignment="1">
      <alignment horizontal="center" vertical="top" wrapText="1"/>
    </xf>
    <xf numFmtId="0" fontId="38" fillId="0" borderId="0" xfId="3" applyFont="1" applyAlignment="1">
      <alignment vertical="center"/>
    </xf>
    <xf numFmtId="0" fontId="31" fillId="0" borderId="19" xfId="3" applyFont="1" applyBorder="1" applyAlignment="1">
      <alignment horizontal="center" vertical="center"/>
    </xf>
    <xf numFmtId="0" fontId="31" fillId="0" borderId="19" xfId="3" applyFont="1" applyBorder="1" applyAlignment="1">
      <alignment horizontal="left" vertical="center" wrapText="1"/>
    </xf>
    <xf numFmtId="43" fontId="31" fillId="0" borderId="19" xfId="1" applyFont="1" applyBorder="1" applyAlignment="1">
      <alignment vertical="center"/>
    </xf>
    <xf numFmtId="43" fontId="31" fillId="0" borderId="19" xfId="1" applyFont="1" applyFill="1" applyBorder="1" applyAlignment="1">
      <alignment vertical="center"/>
    </xf>
    <xf numFmtId="0" fontId="31" fillId="0" borderId="19" xfId="3" applyFont="1" applyBorder="1" applyAlignment="1">
      <alignment vertical="center"/>
    </xf>
    <xf numFmtId="43" fontId="33" fillId="4" borderId="19" xfId="1" applyFont="1" applyFill="1" applyBorder="1" applyAlignment="1">
      <alignment vertical="center"/>
    </xf>
    <xf numFmtId="0" fontId="33" fillId="4" borderId="19" xfId="3" applyFont="1" applyFill="1" applyBorder="1" applyAlignment="1">
      <alignment vertical="center"/>
    </xf>
    <xf numFmtId="0" fontId="14" fillId="0" borderId="0" xfId="3" applyFont="1" applyFill="1" applyAlignment="1">
      <alignment vertical="center"/>
    </xf>
    <xf numFmtId="43" fontId="32" fillId="4" borderId="19" xfId="1" applyFont="1" applyFill="1" applyBorder="1" applyAlignment="1">
      <alignment vertical="center"/>
    </xf>
    <xf numFmtId="0" fontId="32" fillId="4" borderId="19" xfId="3" applyFont="1" applyFill="1" applyBorder="1" applyAlignment="1">
      <alignment vertical="center"/>
    </xf>
    <xf numFmtId="0" fontId="37" fillId="0" borderId="0" xfId="3" applyFont="1" applyFill="1" applyAlignment="1">
      <alignment vertical="center"/>
    </xf>
    <xf numFmtId="43" fontId="32" fillId="4" borderId="0" xfId="3" applyNumberFormat="1" applyFont="1" applyFill="1" applyAlignment="1">
      <alignment vertical="center"/>
    </xf>
    <xf numFmtId="0" fontId="31" fillId="4" borderId="19" xfId="3" applyFont="1" applyFill="1" applyBorder="1" applyAlignment="1">
      <alignment vertical="center"/>
    </xf>
    <xf numFmtId="0" fontId="31" fillId="0" borderId="19" xfId="3" applyFont="1" applyFill="1" applyBorder="1" applyAlignment="1">
      <alignment horizontal="center" vertical="center"/>
    </xf>
    <xf numFmtId="0" fontId="31" fillId="0" borderId="19" xfId="3" applyFont="1" applyFill="1" applyBorder="1" applyAlignment="1">
      <alignment horizontal="left" vertical="center" wrapText="1"/>
    </xf>
    <xf numFmtId="0" fontId="31" fillId="0" borderId="19" xfId="3" applyFont="1" applyFill="1" applyBorder="1" applyAlignment="1">
      <alignment vertical="center"/>
    </xf>
    <xf numFmtId="0" fontId="31" fillId="0" borderId="19" xfId="3" applyFont="1" applyBorder="1" applyAlignment="1">
      <alignment vertical="center" wrapText="1"/>
    </xf>
    <xf numFmtId="0" fontId="33" fillId="4" borderId="19" xfId="3" applyFont="1" applyFill="1" applyBorder="1" applyAlignment="1">
      <alignment vertical="center" wrapText="1"/>
    </xf>
    <xf numFmtId="0" fontId="39" fillId="0" borderId="0" xfId="3" applyFont="1" applyAlignment="1">
      <alignment vertical="center"/>
    </xf>
    <xf numFmtId="0" fontId="14" fillId="0" borderId="0" xfId="3" applyFont="1" applyAlignment="1">
      <alignment horizontal="center" vertical="center"/>
    </xf>
    <xf numFmtId="0" fontId="14" fillId="0" borderId="0" xfId="3" applyFont="1" applyAlignment="1">
      <alignment horizontal="left" vertical="center"/>
    </xf>
    <xf numFmtId="43" fontId="14" fillId="0" borderId="0" xfId="1" applyFont="1" applyAlignment="1">
      <alignment vertical="center"/>
    </xf>
    <xf numFmtId="2" fontId="14" fillId="0" borderId="0" xfId="3" applyNumberFormat="1" applyFont="1" applyAlignment="1">
      <alignment vertical="center"/>
    </xf>
    <xf numFmtId="0" fontId="0" fillId="0" borderId="0" xfId="0" applyFill="1"/>
    <xf numFmtId="0" fontId="17" fillId="0" borderId="19" xfId="0" applyFont="1" applyFill="1" applyBorder="1" applyAlignment="1"/>
    <xf numFmtId="0" fontId="17" fillId="0" borderId="19" xfId="0" applyFont="1" applyBorder="1"/>
    <xf numFmtId="1" fontId="17" fillId="0" borderId="19" xfId="0" applyNumberFormat="1" applyFont="1" applyBorder="1"/>
    <xf numFmtId="0" fontId="17" fillId="0" borderId="0" xfId="0" applyFont="1"/>
    <xf numFmtId="0" fontId="0" fillId="0" borderId="19" xfId="0" applyBorder="1"/>
    <xf numFmtId="1" fontId="0" fillId="0" borderId="19" xfId="0" applyNumberFormat="1" applyBorder="1"/>
    <xf numFmtId="0" fontId="17" fillId="0" borderId="19" xfId="0" applyFont="1" applyFill="1" applyBorder="1"/>
    <xf numFmtId="1" fontId="17" fillId="0" borderId="19" xfId="0" applyNumberFormat="1" applyFont="1" applyFill="1" applyBorder="1"/>
    <xf numFmtId="0" fontId="0" fillId="0" borderId="19" xfId="0" applyFill="1" applyBorder="1"/>
    <xf numFmtId="1" fontId="0" fillId="0" borderId="19" xfId="0" applyNumberFormat="1" applyFill="1" applyBorder="1"/>
    <xf numFmtId="2" fontId="0" fillId="0" borderId="0" xfId="0" applyNumberFormat="1"/>
    <xf numFmtId="0" fontId="17" fillId="0" borderId="19" xfId="0" applyFont="1" applyBorder="1" applyAlignment="1">
      <alignment horizontal="center" vertical="center" wrapText="1"/>
    </xf>
    <xf numFmtId="0" fontId="17" fillId="0" borderId="19" xfId="0" applyFont="1" applyBorder="1" applyAlignment="1">
      <alignment horizontal="center" vertical="center"/>
    </xf>
    <xf numFmtId="4" fontId="17" fillId="0" borderId="19" xfId="1" applyNumberFormat="1" applyFont="1" applyBorder="1" applyAlignment="1">
      <alignment horizontal="center" vertical="center"/>
    </xf>
    <xf numFmtId="0" fontId="17" fillId="0" borderId="0" xfId="0" applyFont="1" applyAlignment="1">
      <alignment horizontal="center" vertical="center"/>
    </xf>
    <xf numFmtId="0" fontId="0" fillId="0" borderId="19" xfId="0" applyBorder="1" applyAlignment="1">
      <alignment wrapText="1"/>
    </xf>
    <xf numFmtId="164" fontId="0" fillId="0" borderId="19" xfId="1" applyNumberFormat="1" applyFont="1" applyBorder="1"/>
    <xf numFmtId="4" fontId="0" fillId="0" borderId="19" xfId="1" applyNumberFormat="1" applyFont="1" applyBorder="1"/>
    <xf numFmtId="0" fontId="17" fillId="0" borderId="19" xfId="0" applyFont="1" applyBorder="1" applyAlignment="1">
      <alignment wrapText="1"/>
    </xf>
    <xf numFmtId="164" fontId="17" fillId="0" borderId="19" xfId="1" applyNumberFormat="1" applyFont="1" applyBorder="1"/>
    <xf numFmtId="4" fontId="17" fillId="0" borderId="19" xfId="1" applyNumberFormat="1" applyFont="1" applyBorder="1"/>
    <xf numFmtId="0" fontId="0" fillId="0" borderId="0" xfId="0" applyAlignment="1">
      <alignment wrapText="1"/>
    </xf>
    <xf numFmtId="4" fontId="0" fillId="0" borderId="0" xfId="1" applyNumberFormat="1" applyFont="1"/>
    <xf numFmtId="1" fontId="17" fillId="0" borderId="19" xfId="0" applyNumberFormat="1" applyFont="1" applyBorder="1" applyAlignment="1">
      <alignment horizontal="center"/>
    </xf>
    <xf numFmtId="2" fontId="17" fillId="0" borderId="0" xfId="0" applyNumberFormat="1" applyFont="1" applyAlignment="1">
      <alignment horizontal="center"/>
    </xf>
    <xf numFmtId="2" fontId="17" fillId="0" borderId="0" xfId="0" applyNumberFormat="1" applyFont="1"/>
    <xf numFmtId="2" fontId="17" fillId="0" borderId="19" xfId="0" applyNumberFormat="1" applyFont="1" applyBorder="1" applyAlignment="1">
      <alignment horizontal="center"/>
    </xf>
    <xf numFmtId="2" fontId="0" fillId="0" borderId="19" xfId="0" applyNumberFormat="1" applyBorder="1"/>
    <xf numFmtId="2" fontId="17" fillId="0" borderId="19" xfId="0" applyNumberFormat="1" applyFont="1" applyBorder="1"/>
    <xf numFmtId="0" fontId="41" fillId="0" borderId="19" xfId="0" applyFont="1" applyFill="1" applyBorder="1" applyAlignment="1">
      <alignment horizontal="center"/>
    </xf>
    <xf numFmtId="1" fontId="17" fillId="0" borderId="19" xfId="0" applyNumberFormat="1" applyFont="1" applyBorder="1" applyAlignment="1">
      <alignment horizontal="center" wrapText="1"/>
    </xf>
    <xf numFmtId="2" fontId="17" fillId="0" borderId="19" xfId="0" applyNumberFormat="1" applyFont="1" applyBorder="1" applyAlignment="1">
      <alignment horizontal="center" wrapText="1"/>
    </xf>
    <xf numFmtId="2" fontId="17" fillId="0" borderId="0" xfId="0" applyNumberFormat="1" applyFont="1" applyAlignment="1">
      <alignment horizontal="center" wrapText="1"/>
    </xf>
    <xf numFmtId="1" fontId="0" fillId="0" borderId="0" xfId="0" applyNumberFormat="1"/>
    <xf numFmtId="0" fontId="0" fillId="0" borderId="0" xfId="0" applyFont="1"/>
    <xf numFmtId="2" fontId="46" fillId="0" borderId="0" xfId="0" applyNumberFormat="1" applyFont="1" applyAlignment="1">
      <alignment horizontal="center" vertical="center" wrapText="1"/>
    </xf>
    <xf numFmtId="2" fontId="0" fillId="0" borderId="0" xfId="0" applyNumberFormat="1" applyFont="1" applyAlignment="1">
      <alignment horizontal="left" vertical="top" wrapText="1"/>
    </xf>
    <xf numFmtId="2" fontId="0" fillId="0" borderId="0" xfId="0" applyNumberFormat="1" applyFont="1" applyAlignment="1"/>
    <xf numFmtId="2" fontId="0" fillId="0" borderId="0" xfId="0" applyNumberFormat="1" applyFont="1" applyAlignment="1">
      <alignment wrapText="1"/>
    </xf>
    <xf numFmtId="1" fontId="0" fillId="0" borderId="0" xfId="0" applyNumberFormat="1" applyFont="1" applyAlignment="1"/>
    <xf numFmtId="2" fontId="0" fillId="0" borderId="0" xfId="0" applyNumberFormat="1" applyFont="1" applyAlignment="1">
      <alignment horizontal="left" vertical="top"/>
    </xf>
    <xf numFmtId="2" fontId="0" fillId="0" borderId="0" xfId="0" applyNumberFormat="1" applyFont="1" applyAlignment="1">
      <alignment horizontal="center" vertical="top"/>
    </xf>
    <xf numFmtId="2" fontId="0" fillId="0" borderId="29" xfId="0" applyNumberFormat="1" applyBorder="1"/>
    <xf numFmtId="0" fontId="17" fillId="0" borderId="0" xfId="0" applyFont="1" applyAlignment="1">
      <alignment horizontal="center"/>
    </xf>
    <xf numFmtId="164" fontId="17" fillId="0" borderId="0" xfId="1" applyNumberFormat="1" applyFont="1"/>
    <xf numFmtId="0" fontId="17" fillId="0" borderId="0" xfId="0" applyFont="1" applyAlignment="1"/>
    <xf numFmtId="164" fontId="0" fillId="0" borderId="0" xfId="1" applyNumberFormat="1" applyFont="1"/>
    <xf numFmtId="0" fontId="0" fillId="0" borderId="0" xfId="0" applyAlignment="1">
      <alignment horizontal="center" wrapText="1"/>
    </xf>
    <xf numFmtId="43" fontId="0" fillId="0" borderId="19" xfId="1" applyFont="1" applyBorder="1"/>
    <xf numFmtId="0" fontId="0" fillId="0" borderId="0" xfId="0" applyAlignment="1">
      <alignment vertical="center"/>
    </xf>
    <xf numFmtId="0" fontId="0" fillId="0" borderId="0" xfId="0" applyBorder="1" applyAlignment="1">
      <alignment horizontal="center" vertical="center" wrapText="1"/>
    </xf>
    <xf numFmtId="0" fontId="0" fillId="0" borderId="0" xfId="0" applyBorder="1" applyAlignment="1">
      <alignment vertical="center"/>
    </xf>
    <xf numFmtId="0" fontId="17" fillId="0" borderId="19" xfId="0" applyFont="1" applyBorder="1" applyAlignment="1">
      <alignment vertical="center"/>
    </xf>
    <xf numFmtId="0" fontId="0" fillId="0" borderId="19" xfId="0" applyBorder="1" applyAlignment="1">
      <alignment vertical="center" wrapText="1"/>
    </xf>
    <xf numFmtId="2" fontId="0" fillId="0" borderId="19" xfId="0" applyNumberFormat="1" applyBorder="1" applyAlignment="1">
      <alignment vertical="center"/>
    </xf>
    <xf numFmtId="2" fontId="0" fillId="0" borderId="0" xfId="0" applyNumberFormat="1" applyAlignment="1">
      <alignment vertical="center"/>
    </xf>
    <xf numFmtId="0" fontId="31" fillId="0" borderId="0" xfId="0" applyFont="1" applyFill="1" applyAlignment="1">
      <alignment horizontal="center" vertical="center" wrapText="1"/>
    </xf>
    <xf numFmtId="0" fontId="31" fillId="0" borderId="0" xfId="0" applyFont="1" applyFill="1" applyAlignment="1">
      <alignment vertical="center" wrapText="1"/>
    </xf>
    <xf numFmtId="0" fontId="31" fillId="0" borderId="0" xfId="0" applyFont="1" applyFill="1" applyAlignment="1">
      <alignment horizontal="center" vertical="center"/>
    </xf>
    <xf numFmtId="0" fontId="31" fillId="0" borderId="0" xfId="0" applyFont="1" applyFill="1" applyAlignment="1">
      <alignment horizontal="right" vertical="center" wrapText="1"/>
    </xf>
    <xf numFmtId="0" fontId="11" fillId="0" borderId="19" xfId="0" applyFont="1" applyFill="1" applyBorder="1" applyAlignment="1">
      <alignment vertical="center"/>
    </xf>
    <xf numFmtId="0" fontId="11" fillId="0" borderId="19" xfId="0" applyFont="1" applyFill="1" applyBorder="1" applyAlignment="1">
      <alignment horizontal="right" vertical="center"/>
    </xf>
    <xf numFmtId="0" fontId="31" fillId="0" borderId="19" xfId="0" applyFont="1" applyFill="1" applyBorder="1" applyAlignment="1">
      <alignment horizontal="right" vertical="center"/>
    </xf>
    <xf numFmtId="0" fontId="11" fillId="0" borderId="19" xfId="0" applyFont="1" applyFill="1" applyBorder="1" applyAlignment="1">
      <alignment horizontal="center" vertical="center"/>
    </xf>
    <xf numFmtId="2" fontId="11" fillId="0" borderId="19" xfId="0" applyNumberFormat="1" applyFont="1" applyFill="1" applyBorder="1" applyAlignment="1">
      <alignment vertical="center"/>
    </xf>
    <xf numFmtId="166" fontId="11" fillId="0" borderId="19" xfId="0" applyNumberFormat="1" applyFont="1" applyFill="1" applyBorder="1" applyAlignment="1">
      <alignment vertical="center"/>
    </xf>
    <xf numFmtId="166" fontId="11" fillId="0" borderId="19" xfId="0" applyNumberFormat="1" applyFont="1" applyFill="1" applyBorder="1" applyAlignment="1">
      <alignment horizontal="right" vertical="center"/>
    </xf>
    <xf numFmtId="0" fontId="53" fillId="0" borderId="0" xfId="0" applyFont="1" applyFill="1" applyAlignment="1">
      <alignment horizontal="center" vertical="center" wrapText="1"/>
    </xf>
    <xf numFmtId="0" fontId="31" fillId="0" borderId="19" xfId="0" applyFont="1" applyBorder="1" applyAlignment="1">
      <alignment vertical="center"/>
    </xf>
    <xf numFmtId="43" fontId="11" fillId="0" borderId="19" xfId="1" applyNumberFormat="1" applyFont="1" applyFill="1" applyBorder="1" applyAlignment="1">
      <alignment horizontal="right" vertical="center"/>
    </xf>
    <xf numFmtId="2" fontId="11" fillId="0" borderId="19" xfId="0" applyNumberFormat="1" applyFont="1" applyFill="1" applyBorder="1" applyAlignment="1">
      <alignment horizontal="right" vertical="center"/>
    </xf>
    <xf numFmtId="2" fontId="31" fillId="0" borderId="19" xfId="0" applyNumberFormat="1" applyFont="1" applyFill="1" applyBorder="1" applyAlignment="1">
      <alignment horizontal="right" vertical="center"/>
    </xf>
    <xf numFmtId="0" fontId="31" fillId="0" borderId="0" xfId="0" applyFont="1" applyFill="1" applyAlignment="1">
      <alignment horizontal="right" vertical="center"/>
    </xf>
    <xf numFmtId="0" fontId="0" fillId="0" borderId="31" xfId="0" applyBorder="1" applyAlignment="1">
      <alignment horizontal="center"/>
    </xf>
    <xf numFmtId="0" fontId="0" fillId="0" borderId="31" xfId="0" applyFill="1" applyBorder="1" applyAlignment="1">
      <alignment horizontal="center"/>
    </xf>
    <xf numFmtId="0" fontId="0" fillId="0" borderId="31" xfId="0" applyBorder="1"/>
    <xf numFmtId="0" fontId="0" fillId="0" borderId="31" xfId="0" applyFill="1" applyBorder="1"/>
    <xf numFmtId="0" fontId="17" fillId="0" borderId="31" xfId="0" applyFont="1" applyBorder="1" applyAlignment="1">
      <alignment horizontal="right"/>
    </xf>
    <xf numFmtId="0" fontId="1" fillId="0" borderId="0" xfId="0" applyFont="1"/>
    <xf numFmtId="0" fontId="1" fillId="0" borderId="0" xfId="0" applyFont="1" applyAlignment="1">
      <alignment horizontal="center"/>
    </xf>
    <xf numFmtId="0" fontId="8" fillId="0" borderId="32" xfId="0" applyFont="1" applyBorder="1" applyAlignment="1">
      <alignment vertical="center" wrapText="1"/>
    </xf>
    <xf numFmtId="0" fontId="1" fillId="0" borderId="30" xfId="0" applyFont="1" applyBorder="1" applyAlignment="1"/>
    <xf numFmtId="0" fontId="1" fillId="0" borderId="30" xfId="0" applyFont="1" applyBorder="1" applyAlignment="1">
      <alignment horizontal="left" wrapText="1"/>
    </xf>
    <xf numFmtId="164" fontId="1" fillId="0" borderId="30" xfId="1" applyNumberFormat="1" applyFont="1" applyBorder="1" applyAlignment="1"/>
    <xf numFmtId="164" fontId="1" fillId="0" borderId="30" xfId="1" applyNumberFormat="1" applyFont="1" applyBorder="1" applyAlignment="1">
      <alignment wrapText="1"/>
    </xf>
    <xf numFmtId="164" fontId="1" fillId="0" borderId="30" xfId="1" applyNumberFormat="1" applyFont="1" applyBorder="1"/>
    <xf numFmtId="164" fontId="1" fillId="0" borderId="19" xfId="1" applyNumberFormat="1" applyFont="1" applyBorder="1" applyAlignment="1"/>
    <xf numFmtId="164" fontId="1" fillId="0" borderId="19" xfId="1" applyNumberFormat="1" applyFont="1" applyBorder="1"/>
    <xf numFmtId="164" fontId="1" fillId="0" borderId="19" xfId="1" applyNumberFormat="1" applyFont="1" applyBorder="1" applyAlignment="1">
      <alignment wrapText="1"/>
    </xf>
    <xf numFmtId="0" fontId="1" fillId="0" borderId="19" xfId="0" applyFont="1" applyBorder="1" applyAlignment="1"/>
    <xf numFmtId="0" fontId="1" fillId="0" borderId="19" xfId="0" applyFont="1" applyBorder="1" applyAlignment="1">
      <alignment horizontal="left" wrapText="1"/>
    </xf>
    <xf numFmtId="43" fontId="1" fillId="0" borderId="0" xfId="0" applyNumberFormat="1" applyFont="1"/>
    <xf numFmtId="164" fontId="8" fillId="0" borderId="19" xfId="1" applyNumberFormat="1" applyFont="1" applyBorder="1" applyAlignment="1"/>
    <xf numFmtId="164" fontId="8" fillId="0" borderId="19" xfId="1" applyNumberFormat="1" applyFont="1" applyBorder="1"/>
    <xf numFmtId="164" fontId="8" fillId="0" borderId="19" xfId="1" applyNumberFormat="1" applyFont="1" applyBorder="1" applyAlignment="1">
      <alignment wrapText="1"/>
    </xf>
    <xf numFmtId="0" fontId="8" fillId="0" borderId="0" xfId="0" applyFont="1"/>
    <xf numFmtId="0" fontId="8" fillId="0" borderId="19" xfId="0" applyFont="1" applyBorder="1" applyAlignment="1"/>
    <xf numFmtId="0" fontId="8" fillId="0" borderId="19" xfId="0" applyFont="1" applyBorder="1" applyAlignment="1">
      <alignment horizontal="left" wrapText="1"/>
    </xf>
    <xf numFmtId="164" fontId="8" fillId="0" borderId="32" xfId="1" applyNumberFormat="1" applyFont="1" applyBorder="1" applyAlignment="1"/>
    <xf numFmtId="164" fontId="8" fillId="0" borderId="32" xfId="1" applyNumberFormat="1" applyFont="1" applyBorder="1" applyAlignment="1">
      <alignment wrapText="1"/>
    </xf>
    <xf numFmtId="164" fontId="8" fillId="0" borderId="32" xfId="1" applyNumberFormat="1" applyFont="1" applyBorder="1"/>
    <xf numFmtId="167" fontId="54" fillId="0" borderId="0" xfId="0" applyNumberFormat="1" applyFont="1"/>
    <xf numFmtId="0" fontId="56" fillId="0" borderId="0" xfId="0" applyFont="1" applyFill="1"/>
    <xf numFmtId="0" fontId="56" fillId="0" borderId="0" xfId="0" applyFont="1" applyFill="1" applyBorder="1"/>
    <xf numFmtId="0" fontId="57" fillId="0" borderId="0" xfId="3" applyFont="1" applyFill="1" applyBorder="1" applyAlignment="1"/>
    <xf numFmtId="43" fontId="58" fillId="5" borderId="19" xfId="6" applyNumberFormat="1" applyFont="1" applyFill="1" applyBorder="1" applyAlignment="1">
      <alignment vertical="center" wrapText="1"/>
    </xf>
    <xf numFmtId="43" fontId="58" fillId="5" borderId="19" xfId="6" applyNumberFormat="1" applyFont="1" applyFill="1" applyBorder="1" applyAlignment="1">
      <alignment horizontal="center" vertical="center" wrapText="1"/>
    </xf>
    <xf numFmtId="0" fontId="59" fillId="0" borderId="0" xfId="0" applyFont="1" applyFill="1" applyAlignment="1">
      <alignment horizontal="center" vertical="center"/>
    </xf>
    <xf numFmtId="0" fontId="59" fillId="0" borderId="0" xfId="0" applyFont="1" applyFill="1" applyBorder="1" applyAlignment="1">
      <alignment horizontal="center" vertical="center"/>
    </xf>
    <xf numFmtId="169" fontId="57" fillId="0" borderId="19" xfId="7" applyNumberFormat="1" applyFont="1" applyFill="1" applyBorder="1" applyAlignment="1">
      <alignment horizontal="center" vertical="center"/>
    </xf>
    <xf numFmtId="169" fontId="57" fillId="0" borderId="19" xfId="7" applyNumberFormat="1" applyFont="1" applyFill="1" applyBorder="1" applyAlignment="1" applyProtection="1">
      <alignment horizontal="center" vertical="center" wrapText="1"/>
    </xf>
    <xf numFmtId="170" fontId="57" fillId="0" borderId="19" xfId="7" quotePrefix="1" applyNumberFormat="1" applyFont="1" applyFill="1" applyBorder="1" applyAlignment="1" applyProtection="1">
      <alignment horizontal="center" vertical="center" wrapText="1"/>
      <protection locked="0"/>
    </xf>
    <xf numFmtId="170" fontId="57" fillId="0" borderId="19" xfId="7" applyNumberFormat="1" applyFont="1" applyFill="1" applyBorder="1" applyAlignment="1" applyProtection="1">
      <alignment horizontal="center" vertical="center" wrapText="1"/>
      <protection locked="0"/>
    </xf>
    <xf numFmtId="43" fontId="57" fillId="0" borderId="19" xfId="8" applyNumberFormat="1" applyFont="1" applyFill="1" applyBorder="1" applyAlignment="1" applyProtection="1">
      <alignment horizontal="center" vertical="center" wrapText="1"/>
    </xf>
    <xf numFmtId="168" fontId="57" fillId="0" borderId="19" xfId="8" applyNumberFormat="1" applyFont="1" applyFill="1" applyBorder="1" applyAlignment="1" applyProtection="1">
      <alignment horizontal="center" vertical="center" wrapText="1"/>
    </xf>
    <xf numFmtId="0" fontId="56" fillId="0" borderId="0" xfId="0" applyFont="1"/>
    <xf numFmtId="0" fontId="56" fillId="0" borderId="0" xfId="0" applyFont="1" applyBorder="1"/>
    <xf numFmtId="170" fontId="57" fillId="0" borderId="19" xfId="7" quotePrefix="1" applyNumberFormat="1" applyFont="1" applyFill="1" applyBorder="1" applyAlignment="1" applyProtection="1">
      <alignment horizontal="center" vertical="center" wrapText="1"/>
    </xf>
    <xf numFmtId="170" fontId="57" fillId="0" borderId="19" xfId="7" applyNumberFormat="1" applyFont="1" applyFill="1" applyBorder="1" applyAlignment="1" applyProtection="1">
      <alignment horizontal="center" vertical="center" wrapText="1"/>
    </xf>
    <xf numFmtId="169" fontId="57" fillId="0" borderId="0" xfId="7" applyNumberFormat="1" applyFont="1" applyFill="1" applyBorder="1" applyAlignment="1">
      <alignment horizontal="center" vertical="center"/>
    </xf>
    <xf numFmtId="169" fontId="57" fillId="0" borderId="0" xfId="7" applyNumberFormat="1" applyFont="1" applyFill="1" applyBorder="1" applyAlignment="1" applyProtection="1">
      <alignment horizontal="center" vertical="center" wrapText="1"/>
    </xf>
    <xf numFmtId="170" fontId="57" fillId="0" borderId="0" xfId="7" quotePrefix="1" applyNumberFormat="1" applyFont="1" applyFill="1" applyBorder="1" applyAlignment="1" applyProtection="1">
      <alignment horizontal="center" vertical="center" wrapText="1"/>
    </xf>
    <xf numFmtId="43" fontId="57" fillId="0" borderId="0" xfId="8" applyNumberFormat="1" applyFont="1" applyFill="1" applyBorder="1" applyAlignment="1" applyProtection="1">
      <alignment horizontal="center" vertical="center" wrapText="1"/>
    </xf>
    <xf numFmtId="168" fontId="57" fillId="0" borderId="0" xfId="8" applyNumberFormat="1" applyFont="1" applyFill="1" applyBorder="1" applyAlignment="1" applyProtection="1">
      <alignment horizontal="center" vertical="center" wrapText="1"/>
    </xf>
    <xf numFmtId="168" fontId="61" fillId="0" borderId="19" xfId="8" applyNumberFormat="1" applyFont="1" applyFill="1" applyBorder="1" applyAlignment="1" applyProtection="1">
      <alignment horizontal="center" vertical="center" wrapText="1"/>
    </xf>
    <xf numFmtId="43" fontId="61" fillId="0" borderId="19" xfId="8" applyNumberFormat="1" applyFont="1" applyFill="1" applyBorder="1" applyAlignment="1" applyProtection="1">
      <alignment horizontal="center" vertical="center" wrapText="1"/>
    </xf>
    <xf numFmtId="0" fontId="57" fillId="0" borderId="19" xfId="5" applyFont="1" applyFill="1" applyBorder="1" applyAlignment="1">
      <alignment horizontal="center" vertical="center" wrapText="1"/>
    </xf>
    <xf numFmtId="2" fontId="57" fillId="0" borderId="19" xfId="5" applyNumberFormat="1" applyFont="1" applyFill="1" applyBorder="1" applyAlignment="1">
      <alignment horizontal="right" vertical="center" wrapText="1"/>
    </xf>
    <xf numFmtId="0" fontId="57" fillId="0" borderId="0" xfId="5" applyFont="1" applyFill="1" applyBorder="1" applyAlignment="1">
      <alignment horizontal="center" vertical="center" wrapText="1"/>
    </xf>
    <xf numFmtId="2" fontId="57" fillId="0" borderId="0" xfId="5" applyNumberFormat="1" applyFont="1" applyFill="1" applyBorder="1" applyAlignment="1">
      <alignment horizontal="right" vertical="center" wrapText="1"/>
    </xf>
    <xf numFmtId="171" fontId="61" fillId="0" borderId="19" xfId="8" applyNumberFormat="1" applyFont="1" applyFill="1" applyBorder="1" applyAlignment="1" applyProtection="1">
      <alignment horizontal="center" vertical="center" wrapText="1"/>
    </xf>
    <xf numFmtId="170" fontId="57" fillId="0" borderId="0" xfId="7" applyNumberFormat="1" applyFont="1" applyFill="1" applyBorder="1" applyAlignment="1" applyProtection="1">
      <alignment horizontal="center" vertical="center" wrapText="1"/>
    </xf>
    <xf numFmtId="169" fontId="57" fillId="0" borderId="19" xfId="7" applyNumberFormat="1" applyFont="1" applyFill="1" applyBorder="1" applyAlignment="1">
      <alignment horizontal="right" vertical="center"/>
    </xf>
    <xf numFmtId="170" fontId="57" fillId="0" borderId="0" xfId="7" quotePrefix="1" applyNumberFormat="1" applyFont="1" applyFill="1" applyBorder="1" applyAlignment="1" applyProtection="1">
      <alignment horizontal="center" vertical="center" wrapText="1"/>
      <protection locked="0"/>
    </xf>
    <xf numFmtId="170" fontId="57" fillId="0" borderId="0" xfId="7" applyNumberFormat="1" applyFont="1" applyFill="1" applyBorder="1" applyAlignment="1" applyProtection="1">
      <alignment horizontal="center" vertical="center" wrapText="1"/>
      <protection locked="0"/>
    </xf>
    <xf numFmtId="168" fontId="61" fillId="0" borderId="0" xfId="8" applyNumberFormat="1" applyFont="1" applyFill="1" applyBorder="1" applyAlignment="1" applyProtection="1">
      <alignment horizontal="center" vertical="center" wrapText="1"/>
    </xf>
    <xf numFmtId="0" fontId="61" fillId="0" borderId="0" xfId="5" applyFont="1" applyFill="1" applyBorder="1" applyAlignment="1">
      <alignment horizontal="left" vertical="center"/>
    </xf>
    <xf numFmtId="2" fontId="57" fillId="0" borderId="19" xfId="5" applyNumberFormat="1" applyFont="1" applyFill="1" applyBorder="1" applyAlignment="1">
      <alignment horizontal="center" vertical="center" wrapText="1"/>
    </xf>
    <xf numFmtId="2" fontId="57" fillId="0" borderId="0" xfId="5" applyNumberFormat="1" applyFont="1" applyFill="1" applyBorder="1" applyAlignment="1">
      <alignment horizontal="center" vertical="center" wrapText="1"/>
    </xf>
    <xf numFmtId="170" fontId="62" fillId="0" borderId="19" xfId="7" quotePrefix="1" applyNumberFormat="1" applyFont="1" applyFill="1" applyBorder="1" applyAlignment="1" applyProtection="1">
      <alignment horizontal="center" vertical="center" wrapText="1"/>
    </xf>
    <xf numFmtId="168" fontId="57" fillId="0" borderId="19" xfId="5" applyNumberFormat="1" applyFont="1" applyFill="1" applyBorder="1" applyAlignment="1">
      <alignment horizontal="center" vertical="center" wrapText="1"/>
    </xf>
    <xf numFmtId="170" fontId="62" fillId="0" borderId="0" xfId="7" quotePrefix="1" applyNumberFormat="1" applyFont="1" applyFill="1" applyBorder="1" applyAlignment="1" applyProtection="1">
      <alignment horizontal="center" vertical="center" wrapText="1"/>
    </xf>
    <xf numFmtId="168" fontId="57" fillId="0" borderId="0" xfId="5" applyNumberFormat="1" applyFont="1" applyFill="1" applyBorder="1" applyAlignment="1">
      <alignment horizontal="center" vertical="center" wrapText="1"/>
    </xf>
    <xf numFmtId="43" fontId="61" fillId="5" borderId="19" xfId="1" applyFont="1" applyFill="1" applyBorder="1" applyAlignment="1">
      <alignment horizontal="right" vertical="center" wrapText="1"/>
    </xf>
    <xf numFmtId="168" fontId="61" fillId="5" borderId="19" xfId="1" applyNumberFormat="1" applyFont="1" applyFill="1" applyBorder="1" applyAlignment="1">
      <alignment horizontal="right" vertical="center" wrapText="1"/>
    </xf>
    <xf numFmtId="43" fontId="61" fillId="5" borderId="19" xfId="1" applyNumberFormat="1" applyFont="1" applyFill="1" applyBorder="1" applyAlignment="1">
      <alignment horizontal="right" vertical="center" wrapText="1"/>
    </xf>
    <xf numFmtId="43" fontId="61" fillId="0" borderId="0" xfId="1" applyFont="1" applyFill="1" applyBorder="1" applyAlignment="1">
      <alignment horizontal="right" vertical="center" wrapText="1"/>
    </xf>
    <xf numFmtId="172" fontId="56" fillId="0" borderId="0" xfId="0" applyNumberFormat="1" applyFont="1" applyFill="1"/>
    <xf numFmtId="0" fontId="63" fillId="0" borderId="0" xfId="0" applyFont="1" applyFill="1"/>
    <xf numFmtId="43" fontId="56" fillId="0" borderId="0" xfId="0" applyNumberFormat="1" applyFont="1" applyFill="1"/>
    <xf numFmtId="0" fontId="11" fillId="0" borderId="0" xfId="0" applyFont="1" applyAlignment="1"/>
    <xf numFmtId="0" fontId="10" fillId="0" borderId="0" xfId="0" applyFont="1" applyAlignment="1"/>
    <xf numFmtId="0" fontId="44" fillId="0" borderId="0" xfId="5" applyFont="1" applyFill="1" applyAlignment="1"/>
    <xf numFmtId="0" fontId="11" fillId="0" borderId="0" xfId="0" applyFont="1" applyFill="1" applyBorder="1" applyAlignment="1"/>
    <xf numFmtId="0" fontId="0" fillId="0" borderId="19" xfId="0" applyBorder="1" applyAlignment="1">
      <alignment horizontal="center" vertical="center"/>
    </xf>
    <xf numFmtId="0" fontId="0" fillId="0" borderId="19"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2" fontId="0" fillId="0" borderId="9" xfId="0" applyNumberFormat="1" applyBorder="1" applyAlignment="1">
      <alignment vertical="center"/>
    </xf>
    <xf numFmtId="10" fontId="0" fillId="0" borderId="9" xfId="2" applyNumberFormat="1"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2" fontId="0" fillId="0" borderId="4" xfId="0" applyNumberFormat="1" applyBorder="1" applyAlignment="1">
      <alignment vertical="center"/>
    </xf>
    <xf numFmtId="10" fontId="0" fillId="0" borderId="4" xfId="2" applyNumberFormat="1" applyFon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vertical="center"/>
    </xf>
    <xf numFmtId="2" fontId="0" fillId="0" borderId="16" xfId="0" applyNumberFormat="1" applyBorder="1" applyAlignment="1">
      <alignment vertical="center"/>
    </xf>
    <xf numFmtId="10" fontId="0" fillId="0" borderId="16" xfId="2" applyNumberFormat="1" applyFont="1" applyBorder="1" applyAlignment="1">
      <alignment horizontal="center" vertical="center"/>
    </xf>
    <xf numFmtId="9" fontId="0" fillId="0" borderId="19" xfId="2" applyFont="1" applyBorder="1" applyAlignment="1">
      <alignment horizontal="center" vertical="center"/>
    </xf>
    <xf numFmtId="0" fontId="0" fillId="0" borderId="19" xfId="0" applyBorder="1" applyAlignment="1">
      <alignment horizontal="center" vertical="center" wrapText="1"/>
    </xf>
    <xf numFmtId="0" fontId="0" fillId="0" borderId="19" xfId="0" applyFill="1" applyBorder="1" applyAlignment="1">
      <alignment horizontal="center" vertical="center"/>
    </xf>
    <xf numFmtId="0" fontId="0" fillId="0" borderId="9" xfId="0" applyBorder="1" applyAlignment="1">
      <alignment horizontal="left" vertical="center"/>
    </xf>
    <xf numFmtId="2" fontId="12" fillId="0" borderId="9" xfId="0" applyNumberFormat="1" applyFont="1" applyBorder="1" applyAlignment="1">
      <alignment horizontal="right" vertical="center"/>
    </xf>
    <xf numFmtId="0" fontId="12" fillId="0" borderId="9" xfId="0" applyFont="1" applyBorder="1" applyAlignment="1">
      <alignment horizontal="center" vertical="center"/>
    </xf>
    <xf numFmtId="0" fontId="0" fillId="0" borderId="4" xfId="0" applyBorder="1" applyAlignment="1">
      <alignment horizontal="left" vertical="center"/>
    </xf>
    <xf numFmtId="2" fontId="12" fillId="0" borderId="4" xfId="0" applyNumberFormat="1" applyFont="1" applyBorder="1" applyAlignment="1">
      <alignment horizontal="right" vertical="center"/>
    </xf>
    <xf numFmtId="0" fontId="12" fillId="0" borderId="4" xfId="0" applyFont="1" applyBorder="1" applyAlignment="1">
      <alignment horizontal="center" vertical="center"/>
    </xf>
    <xf numFmtId="0" fontId="0" fillId="0" borderId="16" xfId="0" applyBorder="1" applyAlignment="1">
      <alignment horizontal="left" vertical="center"/>
    </xf>
    <xf numFmtId="2" fontId="12" fillId="0" borderId="16" xfId="0" applyNumberFormat="1" applyFont="1" applyBorder="1" applyAlignment="1">
      <alignment horizontal="right" vertical="center"/>
    </xf>
    <xf numFmtId="0" fontId="12" fillId="0" borderId="16" xfId="0" applyFont="1" applyBorder="1" applyAlignment="1">
      <alignment horizontal="center" vertical="center"/>
    </xf>
    <xf numFmtId="2" fontId="12" fillId="0" borderId="19" xfId="0" applyNumberFormat="1" applyFont="1" applyBorder="1" applyAlignment="1">
      <alignment horizontal="right" vertical="center"/>
    </xf>
    <xf numFmtId="0" fontId="12" fillId="0" borderId="19" xfId="0" applyFont="1" applyBorder="1" applyAlignment="1">
      <alignment horizontal="center" vertical="center"/>
    </xf>
    <xf numFmtId="2" fontId="12" fillId="0" borderId="9" xfId="0" applyNumberFormat="1" applyFont="1" applyBorder="1" applyAlignment="1">
      <alignment vertical="center"/>
    </xf>
    <xf numFmtId="10" fontId="12" fillId="0" borderId="9" xfId="2" applyNumberFormat="1" applyFont="1" applyBorder="1" applyAlignment="1">
      <alignment horizontal="center" vertical="center"/>
    </xf>
    <xf numFmtId="2" fontId="12" fillId="0" borderId="16" xfId="0" applyNumberFormat="1" applyFont="1" applyBorder="1" applyAlignment="1">
      <alignment vertical="center"/>
    </xf>
    <xf numFmtId="10" fontId="12" fillId="0" borderId="16" xfId="2" applyNumberFormat="1" applyFont="1" applyBorder="1" applyAlignment="1">
      <alignment horizontal="center" vertical="center"/>
    </xf>
    <xf numFmtId="0" fontId="0" fillId="0" borderId="19" xfId="0" applyBorder="1" applyAlignment="1">
      <alignment horizontal="right" vertical="center"/>
    </xf>
    <xf numFmtId="2" fontId="12" fillId="0" borderId="19" xfId="0" applyNumberFormat="1" applyFont="1" applyBorder="1" applyAlignment="1">
      <alignment vertical="center"/>
    </xf>
    <xf numFmtId="10" fontId="12" fillId="0" borderId="19" xfId="2" applyNumberFormat="1" applyFont="1" applyBorder="1" applyAlignment="1">
      <alignment horizontal="center" vertical="center"/>
    </xf>
    <xf numFmtId="0" fontId="0" fillId="0" borderId="20" xfId="0" applyBorder="1" applyAlignment="1">
      <alignment horizontal="center" vertical="center"/>
    </xf>
    <xf numFmtId="2" fontId="0" fillId="0" borderId="20" xfId="0" applyNumberFormat="1" applyBorder="1" applyAlignment="1">
      <alignment vertical="center"/>
    </xf>
    <xf numFmtId="173" fontId="0" fillId="0" borderId="0" xfId="0" applyNumberFormat="1"/>
    <xf numFmtId="0" fontId="64" fillId="0" borderId="19" xfId="0" applyFont="1" applyBorder="1" applyAlignment="1">
      <alignment horizontal="center" vertical="center"/>
    </xf>
    <xf numFmtId="2" fontId="0" fillId="0" borderId="9" xfId="0" applyNumberFormat="1" applyBorder="1" applyAlignment="1">
      <alignment horizontal="center" vertical="center"/>
    </xf>
    <xf numFmtId="10" fontId="0" fillId="0" borderId="9" xfId="0" applyNumberFormat="1" applyBorder="1" applyAlignment="1">
      <alignment horizontal="center" vertical="center"/>
    </xf>
    <xf numFmtId="2" fontId="0" fillId="0" borderId="16" xfId="0" applyNumberFormat="1" applyBorder="1" applyAlignment="1">
      <alignment horizontal="center" vertical="center"/>
    </xf>
    <xf numFmtId="10" fontId="0" fillId="0" borderId="16" xfId="0" applyNumberFormat="1" applyBorder="1" applyAlignment="1">
      <alignment horizontal="center" vertical="center"/>
    </xf>
    <xf numFmtId="0" fontId="0" fillId="6" borderId="19" xfId="0" applyFill="1" applyBorder="1" applyAlignment="1">
      <alignment horizontal="center" vertical="center"/>
    </xf>
    <xf numFmtId="2" fontId="0" fillId="6" borderId="19" xfId="0" applyNumberFormat="1" applyFill="1" applyBorder="1" applyAlignment="1">
      <alignment horizontal="center" vertical="center"/>
    </xf>
    <xf numFmtId="10" fontId="0" fillId="6" borderId="19" xfId="0" applyNumberFormat="1" applyFill="1" applyBorder="1" applyAlignment="1">
      <alignment horizontal="center" vertical="center"/>
    </xf>
    <xf numFmtId="166" fontId="0" fillId="0" borderId="16" xfId="0" applyNumberFormat="1" applyBorder="1" applyAlignment="1">
      <alignment horizontal="center" vertical="center"/>
    </xf>
    <xf numFmtId="166" fontId="0" fillId="6" borderId="19" xfId="0" applyNumberFormat="1" applyFill="1" applyBorder="1" applyAlignment="1">
      <alignment horizontal="center" vertical="center"/>
    </xf>
    <xf numFmtId="166" fontId="0" fillId="0" borderId="9" xfId="0" applyNumberFormat="1" applyBorder="1" applyAlignment="1">
      <alignment horizontal="center" vertical="center"/>
    </xf>
    <xf numFmtId="0" fontId="0" fillId="0" borderId="9" xfId="0" applyBorder="1" applyAlignment="1">
      <alignment horizontal="center"/>
    </xf>
    <xf numFmtId="0" fontId="0" fillId="0" borderId="9" xfId="0" applyBorder="1"/>
    <xf numFmtId="0" fontId="0" fillId="0" borderId="16" xfId="0" applyBorder="1" applyAlignment="1">
      <alignment horizontal="center"/>
    </xf>
    <xf numFmtId="0" fontId="0" fillId="0" borderId="16" xfId="0" applyBorder="1"/>
    <xf numFmtId="0" fontId="0" fillId="6" borderId="19" xfId="0" applyFont="1" applyFill="1" applyBorder="1"/>
    <xf numFmtId="0" fontId="0" fillId="0" borderId="0" xfId="0" applyFont="1" applyFill="1"/>
    <xf numFmtId="2" fontId="0" fillId="0" borderId="19" xfId="0" applyNumberFormat="1" applyBorder="1" applyAlignment="1">
      <alignment horizontal="center"/>
    </xf>
    <xf numFmtId="0" fontId="0" fillId="0" borderId="19" xfId="0" applyBorder="1" applyAlignment="1">
      <alignment horizontal="center"/>
    </xf>
    <xf numFmtId="2" fontId="0" fillId="0" borderId="4" xfId="0" applyNumberFormat="1" applyBorder="1" applyAlignment="1">
      <alignment horizontal="center" vertical="center"/>
    </xf>
    <xf numFmtId="0" fontId="0" fillId="0" borderId="4" xfId="0" applyFont="1" applyFill="1" applyBorder="1" applyAlignment="1">
      <alignment horizontal="center" vertical="center"/>
    </xf>
    <xf numFmtId="2" fontId="0" fillId="0" borderId="4" xfId="0" applyNumberFormat="1" applyFont="1" applyFill="1" applyBorder="1" applyAlignment="1">
      <alignment horizontal="center" vertical="center"/>
    </xf>
    <xf numFmtId="0" fontId="64" fillId="0" borderId="16" xfId="0" applyFont="1" applyBorder="1" applyAlignment="1">
      <alignment horizontal="center" vertical="center"/>
    </xf>
    <xf numFmtId="9" fontId="0" fillId="0" borderId="16" xfId="2" applyFont="1" applyBorder="1" applyAlignment="1">
      <alignment horizontal="center" vertical="center"/>
    </xf>
    <xf numFmtId="0" fontId="0" fillId="2" borderId="0" xfId="0" applyFill="1"/>
    <xf numFmtId="2" fontId="0" fillId="0" borderId="17" xfId="0" applyNumberFormat="1" applyBorder="1" applyAlignment="1">
      <alignment horizontal="right" vertical="center"/>
    </xf>
    <xf numFmtId="2" fontId="0" fillId="0" borderId="9" xfId="0" applyNumberFormat="1" applyBorder="1" applyAlignment="1">
      <alignment horizontal="right" vertical="center"/>
    </xf>
    <xf numFmtId="2" fontId="0" fillId="0" borderId="12" xfId="0" applyNumberFormat="1" applyBorder="1" applyAlignment="1">
      <alignment horizontal="right" vertical="center"/>
    </xf>
    <xf numFmtId="2" fontId="0" fillId="0" borderId="4" xfId="0" applyNumberFormat="1" applyBorder="1" applyAlignment="1">
      <alignment horizontal="right" vertical="center"/>
    </xf>
    <xf numFmtId="0" fontId="0" fillId="0" borderId="18" xfId="0" applyBorder="1" applyAlignment="1">
      <alignment horizontal="center" vertical="center"/>
    </xf>
    <xf numFmtId="2" fontId="0" fillId="0" borderId="13" xfId="0" applyNumberFormat="1" applyBorder="1" applyAlignment="1">
      <alignment horizontal="right" vertical="center"/>
    </xf>
    <xf numFmtId="2" fontId="0" fillId="0" borderId="16" xfId="0" applyNumberFormat="1" applyBorder="1" applyAlignment="1">
      <alignment horizontal="right" vertical="center"/>
    </xf>
    <xf numFmtId="2" fontId="17" fillId="0" borderId="19" xfId="0" applyNumberFormat="1" applyFont="1" applyBorder="1" applyAlignment="1">
      <alignment horizontal="right" vertical="center"/>
    </xf>
    <xf numFmtId="0" fontId="17" fillId="0" borderId="0" xfId="0" applyFont="1" applyAlignment="1">
      <alignment vertical="center"/>
    </xf>
    <xf numFmtId="0" fontId="68" fillId="0" borderId="0" xfId="0" applyFont="1" applyAlignment="1">
      <alignment vertical="center"/>
    </xf>
    <xf numFmtId="0" fontId="68" fillId="0" borderId="0" xfId="0" applyFont="1" applyAlignment="1">
      <alignment horizontal="center" vertical="center"/>
    </xf>
    <xf numFmtId="0" fontId="70" fillId="2" borderId="39" xfId="0" applyFont="1" applyFill="1" applyBorder="1" applyAlignment="1">
      <alignment horizontal="center" vertical="center"/>
    </xf>
    <xf numFmtId="0" fontId="41" fillId="2" borderId="40" xfId="0" applyFont="1" applyFill="1" applyBorder="1" applyAlignment="1">
      <alignment horizontal="center" vertical="center" wrapText="1"/>
    </xf>
    <xf numFmtId="0" fontId="41" fillId="2" borderId="40" xfId="0" applyFont="1" applyFill="1" applyBorder="1" applyAlignment="1">
      <alignment vertical="center" wrapText="1"/>
    </xf>
    <xf numFmtId="0" fontId="41" fillId="2" borderId="41" xfId="0" applyFont="1" applyFill="1" applyBorder="1" applyAlignment="1">
      <alignment horizontal="center" vertical="center" wrapText="1"/>
    </xf>
    <xf numFmtId="0" fontId="69" fillId="0" borderId="42" xfId="0" applyFont="1" applyBorder="1" applyAlignment="1">
      <alignment horizontal="center" vertical="center"/>
    </xf>
    <xf numFmtId="0" fontId="49" fillId="2" borderId="19" xfId="0" applyFont="1" applyFill="1" applyBorder="1" applyAlignment="1">
      <alignment horizontal="center" vertical="center"/>
    </xf>
    <xf numFmtId="0" fontId="49" fillId="2" borderId="19" xfId="0" applyFont="1" applyFill="1" applyBorder="1" applyAlignment="1">
      <alignment vertical="center"/>
    </xf>
    <xf numFmtId="2" fontId="69" fillId="0" borderId="19" xfId="0" applyNumberFormat="1" applyFont="1" applyBorder="1" applyAlignment="1">
      <alignment vertical="center"/>
    </xf>
    <xf numFmtId="2" fontId="69" fillId="0" borderId="43" xfId="0" applyNumberFormat="1" applyFont="1" applyBorder="1" applyAlignment="1">
      <alignment vertical="center"/>
    </xf>
    <xf numFmtId="0" fontId="49" fillId="2" borderId="19" xfId="0" applyFont="1" applyFill="1" applyBorder="1" applyAlignment="1">
      <alignment vertical="center" wrapText="1"/>
    </xf>
    <xf numFmtId="0" fontId="69" fillId="0" borderId="19" xfId="0" applyFont="1" applyBorder="1" applyAlignment="1">
      <alignment horizontal="center" vertical="center"/>
    </xf>
    <xf numFmtId="0" fontId="69" fillId="0" borderId="44" xfId="0" applyFont="1" applyBorder="1" applyAlignment="1">
      <alignment vertical="center"/>
    </xf>
    <xf numFmtId="0" fontId="69" fillId="0" borderId="32" xfId="0" applyFont="1" applyBorder="1" applyAlignment="1">
      <alignment horizontal="center" vertical="center"/>
    </xf>
    <xf numFmtId="0" fontId="71" fillId="2" borderId="32" xfId="0" applyFont="1" applyFill="1" applyBorder="1" applyAlignment="1">
      <alignment horizontal="right" vertical="center" wrapText="1"/>
    </xf>
    <xf numFmtId="2" fontId="69" fillId="0" borderId="32" xfId="0" applyNumberFormat="1" applyFont="1" applyBorder="1" applyAlignment="1">
      <alignment vertical="center"/>
    </xf>
    <xf numFmtId="0" fontId="0" fillId="0" borderId="0" xfId="0" applyAlignment="1">
      <alignment horizontal="center" vertical="center"/>
    </xf>
    <xf numFmtId="0" fontId="72" fillId="0" borderId="0" xfId="0" applyFont="1" applyAlignment="1">
      <alignment vertical="center"/>
    </xf>
    <xf numFmtId="0" fontId="73" fillId="0" borderId="0" xfId="0" applyFont="1" applyAlignment="1">
      <alignment vertical="center"/>
    </xf>
    <xf numFmtId="0" fontId="73" fillId="0" borderId="0" xfId="0" applyFont="1" applyAlignment="1">
      <alignment horizontal="right" vertical="center"/>
    </xf>
    <xf numFmtId="0" fontId="74" fillId="0" borderId="0" xfId="0" applyFont="1" applyAlignment="1">
      <alignment horizontal="center" vertical="center"/>
    </xf>
    <xf numFmtId="0" fontId="0" fillId="0" borderId="0" xfId="0" applyAlignment="1">
      <alignment vertical="top"/>
    </xf>
    <xf numFmtId="2" fontId="75" fillId="0" borderId="19" xfId="0" applyNumberFormat="1" applyFont="1" applyFill="1" applyBorder="1" applyAlignment="1">
      <alignment horizontal="center" vertical="top" wrapText="1"/>
    </xf>
    <xf numFmtId="2" fontId="75" fillId="0" borderId="19" xfId="0" applyNumberFormat="1" applyFont="1" applyBorder="1" applyAlignment="1">
      <alignment horizontal="center" vertical="top" wrapText="1"/>
    </xf>
    <xf numFmtId="0" fontId="75" fillId="0" borderId="19" xfId="0" applyFont="1" applyBorder="1" applyAlignment="1">
      <alignment horizontal="center" vertical="top" wrapText="1"/>
    </xf>
    <xf numFmtId="2" fontId="76" fillId="0" borderId="19" xfId="0" applyNumberFormat="1" applyFont="1" applyBorder="1" applyAlignment="1">
      <alignment horizontal="left" vertical="center"/>
    </xf>
    <xf numFmtId="2" fontId="76" fillId="0" borderId="19" xfId="0" applyNumberFormat="1" applyFont="1" applyBorder="1" applyAlignment="1">
      <alignment horizontal="right" vertical="center"/>
    </xf>
    <xf numFmtId="2" fontId="79" fillId="0" borderId="19" xfId="0" applyNumberFormat="1" applyFont="1" applyFill="1" applyBorder="1" applyAlignment="1">
      <alignment horizontal="right" vertical="center"/>
    </xf>
    <xf numFmtId="2" fontId="79" fillId="0" borderId="19" xfId="0" applyNumberFormat="1" applyFont="1" applyBorder="1" applyAlignment="1">
      <alignment horizontal="right" vertical="center"/>
    </xf>
    <xf numFmtId="2" fontId="76" fillId="0" borderId="19" xfId="0" applyNumberFormat="1" applyFont="1" applyBorder="1" applyAlignment="1">
      <alignment horizontal="left" vertical="center" wrapText="1"/>
    </xf>
    <xf numFmtId="2" fontId="80" fillId="0" borderId="19" xfId="0" applyNumberFormat="1" applyFont="1" applyBorder="1" applyAlignment="1">
      <alignment horizontal="center" vertical="center"/>
    </xf>
    <xf numFmtId="2" fontId="80" fillId="0" borderId="19" xfId="0" applyNumberFormat="1" applyFont="1" applyBorder="1" applyAlignment="1">
      <alignment horizontal="right" vertical="center"/>
    </xf>
    <xf numFmtId="2" fontId="81" fillId="0" borderId="0" xfId="0" applyNumberFormat="1" applyFont="1"/>
    <xf numFmtId="2" fontId="81" fillId="0" borderId="0" xfId="0" applyNumberFormat="1" applyFont="1" applyAlignment="1">
      <alignment horizontal="center"/>
    </xf>
    <xf numFmtId="2" fontId="81" fillId="0" borderId="0" xfId="0" applyNumberFormat="1" applyFont="1" applyAlignment="1">
      <alignment horizontal="right"/>
    </xf>
    <xf numFmtId="2" fontId="82" fillId="0" borderId="19" xfId="0" applyNumberFormat="1" applyFont="1" applyBorder="1" applyAlignment="1">
      <alignment horizontal="center" vertical="center" wrapText="1"/>
    </xf>
    <xf numFmtId="2" fontId="81" fillId="0" borderId="0" xfId="0" applyNumberFormat="1" applyFont="1" applyAlignment="1">
      <alignment horizontal="center" vertical="top" wrapText="1"/>
    </xf>
    <xf numFmtId="1" fontId="81" fillId="0" borderId="19" xfId="0" applyNumberFormat="1" applyFont="1" applyBorder="1" applyAlignment="1">
      <alignment horizontal="center" vertical="top"/>
    </xf>
    <xf numFmtId="2" fontId="81" fillId="0" borderId="19" xfId="0" applyNumberFormat="1" applyFont="1" applyBorder="1" applyAlignment="1">
      <alignment vertical="top" wrapText="1"/>
    </xf>
    <xf numFmtId="2" fontId="81" fillId="0" borderId="19" xfId="1" applyNumberFormat="1" applyFont="1" applyBorder="1" applyAlignment="1">
      <alignment horizontal="right" vertical="top"/>
    </xf>
    <xf numFmtId="2" fontId="81" fillId="0" borderId="19" xfId="1" applyNumberFormat="1" applyFont="1" applyFill="1" applyBorder="1" applyAlignment="1">
      <alignment horizontal="right" vertical="top"/>
    </xf>
    <xf numFmtId="2" fontId="81" fillId="0" borderId="0" xfId="0" applyNumberFormat="1" applyFont="1" applyAlignment="1">
      <alignment vertical="top"/>
    </xf>
    <xf numFmtId="0" fontId="11" fillId="0" borderId="0" xfId="0" applyFont="1" applyFill="1" applyBorder="1" applyAlignment="1">
      <alignment horizontal="center" vertical="center" wrapText="1"/>
    </xf>
    <xf numFmtId="2" fontId="83" fillId="0" borderId="0" xfId="0" applyNumberFormat="1" applyFont="1" applyFill="1" applyBorder="1" applyAlignment="1">
      <alignment vertical="center" wrapText="1"/>
    </xf>
    <xf numFmtId="0" fontId="83" fillId="0" borderId="0" xfId="0" applyFont="1" applyFill="1" applyAlignment="1">
      <alignment vertical="center" wrapText="1"/>
    </xf>
    <xf numFmtId="2" fontId="83" fillId="0" borderId="0" xfId="0" applyNumberFormat="1" applyFont="1" applyFill="1" applyAlignment="1">
      <alignment vertical="center" wrapText="1"/>
    </xf>
    <xf numFmtId="2" fontId="84" fillId="0" borderId="0" xfId="0" applyNumberFormat="1" applyFont="1" applyFill="1" applyAlignment="1">
      <alignment vertical="center" wrapText="1"/>
    </xf>
    <xf numFmtId="0" fontId="41" fillId="0" borderId="0" xfId="0" applyFont="1" applyFill="1" applyBorder="1" applyAlignment="1">
      <alignment horizontal="right" vertical="center" wrapText="1"/>
    </xf>
    <xf numFmtId="0" fontId="41" fillId="0" borderId="45" xfId="0" applyFont="1" applyFill="1" applyBorder="1" applyAlignment="1">
      <alignment horizontal="center" vertical="center" wrapText="1"/>
    </xf>
    <xf numFmtId="2" fontId="86" fillId="0" borderId="46" xfId="0" applyNumberFormat="1"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15" xfId="0" applyFont="1" applyFill="1" applyBorder="1" applyAlignment="1">
      <alignment vertical="center" wrapText="1"/>
    </xf>
    <xf numFmtId="0" fontId="41" fillId="0" borderId="16" xfId="0" applyFont="1" applyFill="1" applyBorder="1" applyAlignment="1">
      <alignment horizontal="center" vertical="center" wrapText="1"/>
    </xf>
    <xf numFmtId="0" fontId="41" fillId="0" borderId="36"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50" xfId="0" applyFont="1" applyBorder="1" applyAlignment="1">
      <alignment vertical="center" wrapText="1"/>
    </xf>
    <xf numFmtId="164" fontId="11" fillId="0" borderId="49" xfId="1" applyNumberFormat="1" applyFont="1" applyFill="1" applyBorder="1" applyAlignment="1">
      <alignment horizontal="center" vertical="center" wrapText="1"/>
    </xf>
    <xf numFmtId="164" fontId="11" fillId="0" borderId="48" xfId="1" applyNumberFormat="1" applyFont="1" applyFill="1" applyBorder="1" applyAlignment="1">
      <alignment horizontal="center" vertical="center" wrapText="1"/>
    </xf>
    <xf numFmtId="0" fontId="11" fillId="0" borderId="19" xfId="0" applyFont="1" applyBorder="1" applyAlignment="1">
      <alignment vertical="center" wrapText="1"/>
    </xf>
    <xf numFmtId="0" fontId="11" fillId="0" borderId="50" xfId="0" applyFont="1" applyFill="1" applyBorder="1" applyAlignment="1">
      <alignment horizontal="center" vertical="center" wrapText="1"/>
    </xf>
    <xf numFmtId="0" fontId="11" fillId="0" borderId="19" xfId="0" applyFont="1" applyFill="1" applyBorder="1" applyAlignment="1">
      <alignment vertical="center" wrapText="1"/>
    </xf>
    <xf numFmtId="0" fontId="31" fillId="0" borderId="50" xfId="0" applyFont="1" applyFill="1" applyBorder="1" applyAlignment="1">
      <alignment horizontal="center" vertical="center" wrapText="1"/>
    </xf>
    <xf numFmtId="164" fontId="31" fillId="0" borderId="49" xfId="1" applyNumberFormat="1" applyFont="1" applyFill="1" applyBorder="1" applyAlignment="1">
      <alignment horizontal="center" vertical="center" wrapText="1"/>
    </xf>
    <xf numFmtId="164" fontId="83" fillId="0" borderId="19" xfId="0" applyNumberFormat="1" applyFont="1" applyFill="1" applyBorder="1" applyAlignment="1">
      <alignment vertical="center" wrapText="1"/>
    </xf>
    <xf numFmtId="164" fontId="11" fillId="0" borderId="22" xfId="1" applyNumberFormat="1" applyFont="1" applyFill="1" applyBorder="1" applyAlignment="1">
      <alignment horizontal="center" vertical="center" wrapText="1"/>
    </xf>
    <xf numFmtId="164" fontId="41" fillId="0" borderId="49" xfId="1" applyNumberFormat="1" applyFont="1" applyFill="1" applyBorder="1" applyAlignment="1">
      <alignment horizontal="center" vertical="center" wrapText="1"/>
    </xf>
    <xf numFmtId="0" fontId="87" fillId="0" borderId="0" xfId="0" applyFont="1" applyFill="1" applyAlignment="1">
      <alignment vertical="center" wrapText="1"/>
    </xf>
    <xf numFmtId="0" fontId="31" fillId="0" borderId="19" xfId="0" applyFont="1" applyFill="1" applyBorder="1" applyAlignment="1">
      <alignment vertical="center" wrapText="1"/>
    </xf>
    <xf numFmtId="164" fontId="31" fillId="0" borderId="48" xfId="1" applyNumberFormat="1" applyFont="1" applyFill="1" applyBorder="1" applyAlignment="1">
      <alignment horizontal="center" vertical="center" wrapText="1"/>
    </xf>
    <xf numFmtId="0" fontId="84" fillId="0" borderId="0" xfId="0" applyFont="1" applyFill="1" applyAlignment="1">
      <alignment vertical="center" wrapText="1"/>
    </xf>
    <xf numFmtId="164" fontId="41" fillId="0" borderId="48" xfId="1" applyNumberFormat="1" applyFont="1" applyFill="1" applyBorder="1" applyAlignment="1">
      <alignment horizontal="center" vertical="center" wrapText="1"/>
    </xf>
    <xf numFmtId="164" fontId="11" fillId="0" borderId="52" xfId="1" applyNumberFormat="1" applyFont="1" applyFill="1" applyBorder="1" applyAlignment="1">
      <alignment horizontal="center" vertical="center" wrapText="1"/>
    </xf>
    <xf numFmtId="43" fontId="87" fillId="0" borderId="0" xfId="0" applyNumberFormat="1" applyFont="1" applyFill="1" applyAlignment="1">
      <alignment vertical="center" wrapText="1"/>
    </xf>
    <xf numFmtId="0" fontId="11" fillId="0" borderId="24" xfId="0" applyFont="1" applyFill="1" applyBorder="1" applyAlignment="1">
      <alignment vertical="center"/>
    </xf>
    <xf numFmtId="0" fontId="11" fillId="0" borderId="0" xfId="0" applyFont="1" applyFill="1" applyAlignment="1">
      <alignment horizontal="center" vertical="center" wrapText="1"/>
    </xf>
    <xf numFmtId="43" fontId="11" fillId="0" borderId="0" xfId="1" applyFont="1" applyFill="1" applyBorder="1" applyAlignment="1">
      <alignment horizontal="center" vertical="center" wrapText="1"/>
    </xf>
    <xf numFmtId="43" fontId="83" fillId="0" borderId="0" xfId="0" applyNumberFormat="1" applyFont="1" applyFill="1" applyAlignment="1">
      <alignment vertical="center" wrapText="1"/>
    </xf>
    <xf numFmtId="2" fontId="83" fillId="0" borderId="19" xfId="0" applyNumberFormat="1" applyFont="1" applyFill="1" applyBorder="1" applyAlignment="1">
      <alignment vertical="center" wrapText="1"/>
    </xf>
    <xf numFmtId="0" fontId="0" fillId="0" borderId="0" xfId="0" applyAlignment="1"/>
    <xf numFmtId="0" fontId="18" fillId="0" borderId="0" xfId="0" applyFont="1" applyAlignment="1"/>
    <xf numFmtId="0" fontId="24" fillId="0" borderId="19" xfId="0" applyFont="1" applyBorder="1" applyAlignment="1">
      <alignment vertical="center" wrapText="1"/>
    </xf>
    <xf numFmtId="0" fontId="18" fillId="0" borderId="19" xfId="0" applyFont="1" applyBorder="1" applyAlignment="1">
      <alignment vertical="center" wrapText="1"/>
    </xf>
    <xf numFmtId="1" fontId="0" fillId="0" borderId="19" xfId="0" applyNumberFormat="1" applyBorder="1" applyAlignment="1">
      <alignment vertical="center"/>
    </xf>
    <xf numFmtId="1" fontId="18" fillId="0" borderId="19" xfId="0" applyNumberFormat="1" applyFont="1" applyFill="1" applyBorder="1" applyAlignment="1">
      <alignment vertical="center"/>
    </xf>
    <xf numFmtId="0" fontId="88" fillId="0" borderId="0" xfId="0" applyFont="1" applyAlignment="1">
      <alignment horizontal="left" vertical="center" wrapText="1"/>
    </xf>
    <xf numFmtId="0" fontId="0" fillId="0" borderId="19" xfId="0" applyFill="1" applyBorder="1" applyAlignment="1">
      <alignment vertical="center"/>
    </xf>
    <xf numFmtId="0" fontId="18" fillId="0" borderId="19" xfId="0" applyFont="1" applyFill="1" applyBorder="1" applyAlignment="1">
      <alignment vertical="center" wrapText="1"/>
    </xf>
    <xf numFmtId="1" fontId="0" fillId="0" borderId="19" xfId="0" applyNumberFormat="1" applyFill="1" applyBorder="1" applyAlignment="1">
      <alignment vertical="center"/>
    </xf>
    <xf numFmtId="0" fontId="0" fillId="0" borderId="0" xfId="0" applyFill="1" applyAlignment="1"/>
    <xf numFmtId="0" fontId="0" fillId="0" borderId="19" xfId="0" applyFill="1" applyBorder="1" applyAlignment="1">
      <alignment vertical="center" wrapText="1"/>
    </xf>
    <xf numFmtId="2" fontId="0" fillId="0" borderId="0" xfId="0" applyNumberFormat="1" applyAlignment="1"/>
    <xf numFmtId="0" fontId="24" fillId="0" borderId="19" xfId="0" applyFont="1" applyBorder="1" applyAlignment="1">
      <alignment horizontal="left" vertical="center" wrapText="1"/>
    </xf>
    <xf numFmtId="1" fontId="24" fillId="0" borderId="19" xfId="0" applyNumberFormat="1" applyFont="1" applyBorder="1" applyAlignment="1">
      <alignment horizontal="right" vertical="center" wrapText="1"/>
    </xf>
    <xf numFmtId="0" fontId="24" fillId="0" borderId="0" xfId="0" applyFont="1" applyAlignment="1">
      <alignment wrapText="1"/>
    </xf>
    <xf numFmtId="0" fontId="0" fillId="0" borderId="19" xfId="0" applyBorder="1" applyAlignment="1">
      <alignment horizontal="left" vertical="center" wrapText="1"/>
    </xf>
    <xf numFmtId="1" fontId="0" fillId="0" borderId="19" xfId="0" applyNumberFormat="1" applyBorder="1" applyAlignment="1">
      <alignment horizontal="right" vertical="center" wrapText="1"/>
    </xf>
    <xf numFmtId="2" fontId="0" fillId="0" borderId="0" xfId="0" applyNumberFormat="1" applyAlignment="1">
      <alignment wrapText="1"/>
    </xf>
    <xf numFmtId="0" fontId="0" fillId="0" borderId="0" xfId="0" applyBorder="1" applyAlignment="1">
      <alignment horizontal="center" wrapText="1"/>
    </xf>
    <xf numFmtId="0" fontId="0" fillId="0" borderId="0" xfId="0" applyBorder="1" applyAlignment="1"/>
    <xf numFmtId="0" fontId="0" fillId="0" borderId="0" xfId="0" applyFill="1" applyBorder="1" applyAlignment="1"/>
    <xf numFmtId="0" fontId="89" fillId="0" borderId="0" xfId="9" applyBorder="1" applyAlignment="1">
      <alignment horizontal="left" vertical="center" wrapText="1"/>
    </xf>
    <xf numFmtId="0" fontId="0" fillId="5" borderId="30" xfId="0" applyFill="1" applyBorder="1" applyAlignment="1">
      <alignment horizontal="center" vertical="center"/>
    </xf>
    <xf numFmtId="0" fontId="0" fillId="5" borderId="30" xfId="0" applyFill="1" applyBorder="1" applyAlignment="1">
      <alignment vertical="center"/>
    </xf>
    <xf numFmtId="0" fontId="0" fillId="5" borderId="30" xfId="0" applyFill="1" applyBorder="1" applyAlignment="1"/>
    <xf numFmtId="0" fontId="0" fillId="5" borderId="30" xfId="0" applyFill="1" applyBorder="1"/>
    <xf numFmtId="0" fontId="0" fillId="5" borderId="19" xfId="0" applyFill="1" applyBorder="1" applyAlignment="1"/>
    <xf numFmtId="0" fontId="0" fillId="7" borderId="53" xfId="0" applyFill="1" applyBorder="1" applyAlignment="1">
      <alignment vertical="center"/>
    </xf>
    <xf numFmtId="0" fontId="0" fillId="5" borderId="19" xfId="0" applyFill="1" applyBorder="1" applyAlignment="1">
      <alignment horizontal="center" vertical="center"/>
    </xf>
    <xf numFmtId="0" fontId="0" fillId="5" borderId="19" xfId="0" applyFill="1" applyBorder="1"/>
    <xf numFmtId="0" fontId="0" fillId="5" borderId="19" xfId="0" applyFill="1" applyBorder="1" applyAlignment="1">
      <alignment vertical="center"/>
    </xf>
    <xf numFmtId="0" fontId="0" fillId="7" borderId="54" xfId="0" applyFill="1" applyBorder="1" applyAlignment="1">
      <alignment vertical="center"/>
    </xf>
    <xf numFmtId="174" fontId="0" fillId="0" borderId="19" xfId="0" applyNumberFormat="1" applyBorder="1"/>
    <xf numFmtId="175" fontId="0" fillId="0" borderId="19" xfId="0" applyNumberFormat="1" applyBorder="1"/>
    <xf numFmtId="175" fontId="0" fillId="0" borderId="55" xfId="0" applyNumberFormat="1" applyBorder="1"/>
    <xf numFmtId="174" fontId="0" fillId="0" borderId="55" xfId="0" applyNumberFormat="1" applyBorder="1"/>
    <xf numFmtId="2" fontId="69" fillId="0" borderId="19" xfId="0" applyNumberFormat="1" applyFont="1" applyBorder="1" applyAlignment="1"/>
    <xf numFmtId="2" fontId="69" fillId="0" borderId="19" xfId="0" applyNumberFormat="1" applyFont="1" applyBorder="1"/>
    <xf numFmtId="2" fontId="69" fillId="0" borderId="56" xfId="0" applyNumberFormat="1" applyFont="1" applyBorder="1"/>
    <xf numFmtId="2" fontId="69" fillId="0" borderId="0" xfId="0" applyNumberFormat="1" applyFont="1"/>
    <xf numFmtId="0" fontId="0" fillId="0" borderId="0" xfId="0" applyFill="1" applyBorder="1"/>
    <xf numFmtId="175" fontId="0" fillId="0" borderId="0" xfId="0" applyNumberFormat="1"/>
    <xf numFmtId="1" fontId="0" fillId="0" borderId="0" xfId="0" applyNumberFormat="1" applyAlignment="1">
      <alignment horizontal="center"/>
    </xf>
    <xf numFmtId="0" fontId="0" fillId="0" borderId="0" xfId="0" applyBorder="1" applyAlignment="1">
      <alignment horizontal="right" vertical="center" wrapText="1"/>
    </xf>
    <xf numFmtId="0" fontId="0" fillId="0" borderId="0" xfId="0" applyAlignment="1">
      <alignment horizontal="right" wrapText="1"/>
    </xf>
    <xf numFmtId="2" fontId="0" fillId="0" borderId="0" xfId="0" applyNumberFormat="1" applyBorder="1"/>
    <xf numFmtId="1" fontId="0" fillId="0" borderId="0" xfId="0" applyNumberFormat="1" applyBorder="1" applyAlignment="1">
      <alignment horizontal="center"/>
    </xf>
    <xf numFmtId="1" fontId="0" fillId="0" borderId="19" xfId="0" applyNumberFormat="1" applyBorder="1" applyAlignment="1">
      <alignment horizontal="center"/>
    </xf>
    <xf numFmtId="2" fontId="91" fillId="0" borderId="0" xfId="0" applyNumberFormat="1" applyFont="1"/>
    <xf numFmtId="2" fontId="91" fillId="0" borderId="19" xfId="0" applyNumberFormat="1" applyFont="1" applyBorder="1"/>
    <xf numFmtId="2" fontId="0" fillId="0" borderId="19" xfId="0" applyNumberFormat="1" applyFill="1" applyBorder="1"/>
    <xf numFmtId="0" fontId="91" fillId="0" borderId="0" xfId="0" applyFont="1"/>
    <xf numFmtId="0" fontId="0" fillId="0" borderId="19" xfId="0" applyNumberFormat="1" applyFont="1" applyFill="1" applyBorder="1" applyAlignment="1">
      <alignment horizontal="center" wrapText="1"/>
    </xf>
    <xf numFmtId="0" fontId="0" fillId="0" borderId="19" xfId="0" applyNumberFormat="1" applyFont="1" applyFill="1" applyBorder="1" applyAlignment="1">
      <alignment wrapText="1"/>
    </xf>
    <xf numFmtId="2" fontId="0" fillId="0" borderId="19" xfId="0" applyNumberFormat="1" applyFont="1" applyFill="1" applyBorder="1" applyAlignment="1">
      <alignment horizontal="right" wrapText="1"/>
    </xf>
    <xf numFmtId="49" fontId="0" fillId="0" borderId="0" xfId="0" applyNumberFormat="1" applyAlignment="1">
      <alignment horizontal="right"/>
    </xf>
    <xf numFmtId="43" fontId="0" fillId="0" borderId="0" xfId="1" applyFont="1"/>
    <xf numFmtId="0" fontId="18" fillId="0" borderId="0" xfId="0" applyFont="1" applyAlignment="1">
      <alignment horizontal="right"/>
    </xf>
    <xf numFmtId="0" fontId="45" fillId="0" borderId="0" xfId="0" applyFont="1" applyAlignment="1">
      <alignment horizontal="center"/>
    </xf>
    <xf numFmtId="0" fontId="45" fillId="0" borderId="0" xfId="0" applyFont="1"/>
    <xf numFmtId="43" fontId="0" fillId="0" borderId="19" xfId="1" applyFont="1" applyBorder="1" applyAlignment="1">
      <alignment horizontal="center"/>
    </xf>
    <xf numFmtId="43" fontId="17" fillId="0" borderId="19" xfId="1" applyFont="1" applyBorder="1"/>
    <xf numFmtId="49" fontId="0" fillId="0" borderId="19" xfId="0" applyNumberFormat="1" applyBorder="1" applyAlignment="1">
      <alignment horizontal="right"/>
    </xf>
    <xf numFmtId="0" fontId="0" fillId="0" borderId="0" xfId="0" applyBorder="1" applyAlignment="1">
      <alignment horizontal="right"/>
    </xf>
    <xf numFmtId="0" fontId="5" fillId="0" borderId="0" xfId="0" applyFont="1" applyFill="1" applyAlignment="1">
      <alignment horizontal="center"/>
    </xf>
    <xf numFmtId="1" fontId="17" fillId="0" borderId="58" xfId="0" applyNumberFormat="1" applyFont="1" applyFill="1" applyBorder="1"/>
    <xf numFmtId="0" fontId="0" fillId="0" borderId="0" xfId="0" applyAlignment="1">
      <alignment horizontal="left" vertical="center"/>
    </xf>
    <xf numFmtId="1" fontId="0" fillId="0" borderId="0" xfId="0" applyNumberFormat="1" applyFont="1"/>
    <xf numFmtId="1" fontId="17" fillId="0" borderId="0" xfId="0" applyNumberFormat="1" applyFont="1"/>
    <xf numFmtId="0" fontId="44" fillId="0" borderId="19" xfId="0" applyFont="1" applyBorder="1" applyAlignment="1">
      <alignment horizontal="center"/>
    </xf>
    <xf numFmtId="1" fontId="44" fillId="0" borderId="19" xfId="0" applyNumberFormat="1" applyFont="1" applyBorder="1"/>
    <xf numFmtId="0" fontId="40" fillId="0" borderId="0" xfId="0" applyFont="1" applyAlignment="1">
      <alignment horizontal="center"/>
    </xf>
    <xf numFmtId="0" fontId="0" fillId="0" borderId="0" xfId="0" applyAlignment="1">
      <alignment horizontal="center" vertical="center"/>
    </xf>
    <xf numFmtId="0" fontId="17" fillId="0" borderId="19" xfId="0" applyFont="1" applyBorder="1" applyAlignment="1">
      <alignment horizontal="center" vertical="center"/>
    </xf>
    <xf numFmtId="0" fontId="40" fillId="0" borderId="0" xfId="0" applyFont="1" applyAlignment="1"/>
    <xf numFmtId="0" fontId="0" fillId="0" borderId="19" xfId="0" applyBorder="1" applyAlignment="1">
      <alignment horizontal="left"/>
    </xf>
    <xf numFmtId="0" fontId="0" fillId="0" borderId="0" xfId="0" applyFont="1" applyAlignment="1">
      <alignment horizontal="center"/>
    </xf>
    <xf numFmtId="0" fontId="44" fillId="0" borderId="0" xfId="0" applyFont="1" applyAlignment="1">
      <alignment horizontal="center"/>
    </xf>
    <xf numFmtId="0" fontId="40" fillId="0" borderId="0" xfId="0" applyFont="1" applyAlignment="1">
      <alignment horizontal="center"/>
    </xf>
    <xf numFmtId="0" fontId="0" fillId="0" borderId="0" xfId="0" applyAlignment="1">
      <alignment horizontal="center" vertical="center"/>
    </xf>
    <xf numFmtId="0" fontId="17" fillId="0" borderId="19" xfId="0" applyFont="1" applyBorder="1" applyAlignment="1">
      <alignment horizontal="center"/>
    </xf>
    <xf numFmtId="164" fontId="9" fillId="0" borderId="1" xfId="1" applyNumberFormat="1" applyFont="1" applyFill="1" applyBorder="1" applyAlignment="1">
      <alignment horizontal="right"/>
    </xf>
    <xf numFmtId="0" fontId="5" fillId="0" borderId="2" xfId="0" applyFont="1" applyFill="1" applyBorder="1" applyAlignment="1">
      <alignment horizontal="center" vertical="center"/>
    </xf>
    <xf numFmtId="0" fontId="6" fillId="0" borderId="3" xfId="0" applyFont="1" applyFill="1" applyBorder="1" applyAlignment="1">
      <alignment horizontal="left" wrapText="1"/>
    </xf>
    <xf numFmtId="0" fontId="6" fillId="0" borderId="0" xfId="0" applyFont="1" applyFill="1" applyBorder="1" applyAlignment="1">
      <alignment horizontal="left" wrapText="1"/>
    </xf>
    <xf numFmtId="0" fontId="0" fillId="0" borderId="0" xfId="0" applyBorder="1" applyAlignment="1">
      <alignment horizontal="right"/>
    </xf>
    <xf numFmtId="0" fontId="11"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5" fillId="0" borderId="0" xfId="0" applyFont="1" applyFill="1" applyAlignment="1">
      <alignment horizontal="center"/>
    </xf>
    <xf numFmtId="0" fontId="11" fillId="0" borderId="0" xfId="0" applyFont="1" applyFill="1" applyBorder="1" applyAlignment="1">
      <alignment horizontal="center"/>
    </xf>
    <xf numFmtId="0" fontId="20" fillId="0" borderId="0" xfId="0" applyFont="1" applyAlignment="1">
      <alignment horizontal="center"/>
    </xf>
    <xf numFmtId="0" fontId="1" fillId="0" borderId="0" xfId="0" applyFont="1" applyAlignment="1">
      <alignment horizontal="center"/>
    </xf>
    <xf numFmtId="0" fontId="23" fillId="0" borderId="12" xfId="0" applyFont="1" applyFill="1" applyBorder="1" applyAlignment="1">
      <alignment horizontal="left" wrapText="1"/>
    </xf>
    <xf numFmtId="0" fontId="23" fillId="0" borderId="11" xfId="0" applyFont="1" applyFill="1" applyBorder="1" applyAlignment="1">
      <alignment horizontal="left" wrapText="1"/>
    </xf>
    <xf numFmtId="0" fontId="28" fillId="0" borderId="0" xfId="0" applyFont="1" applyBorder="1" applyAlignment="1">
      <alignment horizontal="center"/>
    </xf>
    <xf numFmtId="0" fontId="29" fillId="0" borderId="0" xfId="0" applyFont="1" applyBorder="1" applyAlignment="1">
      <alignment horizontal="left" vertical="center"/>
    </xf>
    <xf numFmtId="0" fontId="21" fillId="0" borderId="0" xfId="0" applyFont="1" applyFill="1" applyBorder="1" applyAlignment="1">
      <alignment horizontal="center"/>
    </xf>
    <xf numFmtId="0" fontId="11" fillId="0" borderId="0" xfId="0" applyFont="1" applyFill="1" applyBorder="1" applyAlignment="1">
      <alignment horizontal="center" vertical="center"/>
    </xf>
    <xf numFmtId="164" fontId="22" fillId="0" borderId="0" xfId="1" applyNumberFormat="1" applyFont="1" applyFill="1" applyBorder="1" applyAlignment="1">
      <alignment horizont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8" xfId="0" applyFont="1" applyFill="1" applyBorder="1" applyAlignment="1">
      <alignment horizontal="center" vertical="center"/>
    </xf>
    <xf numFmtId="0" fontId="30" fillId="0" borderId="0" xfId="0" applyFont="1" applyAlignment="1">
      <alignment horizontal="right"/>
    </xf>
    <xf numFmtId="0" fontId="32" fillId="0" borderId="0" xfId="0" applyFont="1" applyFill="1" applyAlignment="1">
      <alignment horizontal="center" vertical="center"/>
    </xf>
    <xf numFmtId="0" fontId="32" fillId="0" borderId="0" xfId="0" applyFont="1" applyFill="1" applyBorder="1" applyAlignment="1">
      <alignment horizontal="center" vertical="center"/>
    </xf>
    <xf numFmtId="0" fontId="36" fillId="0" borderId="0" xfId="3" applyFont="1" applyAlignment="1">
      <alignment horizontal="center" vertical="center"/>
    </xf>
    <xf numFmtId="0" fontId="34" fillId="0" borderId="0" xfId="0" applyFont="1" applyAlignment="1">
      <alignment horizontal="right" vertical="center"/>
    </xf>
    <xf numFmtId="0" fontId="33" fillId="4" borderId="19" xfId="3" applyFont="1" applyFill="1" applyBorder="1" applyAlignment="1">
      <alignment horizontal="left" vertical="center"/>
    </xf>
    <xf numFmtId="2" fontId="32" fillId="0" borderId="1" xfId="3" applyNumberFormat="1" applyFont="1" applyBorder="1" applyAlignment="1">
      <alignment horizontal="right" vertical="center"/>
    </xf>
    <xf numFmtId="0" fontId="32" fillId="4" borderId="19" xfId="3" applyFont="1" applyFill="1" applyBorder="1" applyAlignment="1">
      <alignment horizontal="left" vertical="center"/>
    </xf>
    <xf numFmtId="0" fontId="33" fillId="4" borderId="21" xfId="3" applyFont="1" applyFill="1" applyBorder="1" applyAlignment="1">
      <alignment horizontal="left" vertical="center"/>
    </xf>
    <xf numFmtId="0" fontId="33" fillId="4" borderId="22" xfId="3" applyFont="1" applyFill="1" applyBorder="1" applyAlignment="1">
      <alignment horizontal="left" vertical="center"/>
    </xf>
    <xf numFmtId="0" fontId="33" fillId="4" borderId="23" xfId="3" applyFont="1" applyFill="1" applyBorder="1" applyAlignment="1">
      <alignment horizontal="left" vertical="center"/>
    </xf>
    <xf numFmtId="0" fontId="32" fillId="4" borderId="7" xfId="3" applyFont="1" applyFill="1" applyBorder="1" applyAlignment="1">
      <alignment horizontal="left" vertical="center"/>
    </xf>
    <xf numFmtId="0" fontId="32" fillId="4" borderId="24" xfId="3" applyFont="1" applyFill="1" applyBorder="1" applyAlignment="1">
      <alignment horizontal="left" vertical="center"/>
    </xf>
    <xf numFmtId="0" fontId="32" fillId="4" borderId="25" xfId="3" applyFont="1" applyFill="1" applyBorder="1" applyAlignment="1">
      <alignment horizontal="left" vertical="center"/>
    </xf>
    <xf numFmtId="0" fontId="33" fillId="4" borderId="14" xfId="3" applyFont="1" applyFill="1" applyBorder="1" applyAlignment="1">
      <alignment horizontal="left" vertical="center"/>
    </xf>
    <xf numFmtId="0" fontId="33" fillId="4" borderId="1" xfId="3" applyFont="1" applyFill="1" applyBorder="1" applyAlignment="1">
      <alignment horizontal="left" vertical="center"/>
    </xf>
    <xf numFmtId="0" fontId="33" fillId="4" borderId="26" xfId="3" applyFont="1" applyFill="1" applyBorder="1" applyAlignment="1">
      <alignment horizontal="left" vertical="center"/>
    </xf>
    <xf numFmtId="0" fontId="37" fillId="4" borderId="21" xfId="3" applyFont="1" applyFill="1" applyBorder="1" applyAlignment="1">
      <alignment horizontal="left" vertical="center"/>
    </xf>
    <xf numFmtId="0" fontId="37" fillId="4" borderId="22" xfId="3" applyFont="1" applyFill="1" applyBorder="1" applyAlignment="1">
      <alignment horizontal="left" vertical="center"/>
    </xf>
    <xf numFmtId="0" fontId="37" fillId="4" borderId="23" xfId="3" applyFont="1" applyFill="1" applyBorder="1" applyAlignment="1">
      <alignment horizontal="left" vertical="center"/>
    </xf>
    <xf numFmtId="0" fontId="32" fillId="4" borderId="27" xfId="3" applyFont="1" applyFill="1" applyBorder="1" applyAlignment="1">
      <alignment horizontal="left" vertical="center"/>
    </xf>
    <xf numFmtId="0" fontId="32" fillId="4" borderId="0" xfId="3" applyFont="1" applyFill="1" applyAlignment="1">
      <alignment horizontal="left" vertical="center"/>
    </xf>
    <xf numFmtId="0" fontId="32" fillId="4" borderId="28" xfId="3" applyFont="1" applyFill="1" applyBorder="1" applyAlignment="1">
      <alignment horizontal="left" vertical="center"/>
    </xf>
    <xf numFmtId="0" fontId="33" fillId="4" borderId="14" xfId="3" applyFont="1" applyFill="1" applyBorder="1" applyAlignment="1">
      <alignment vertical="center"/>
    </xf>
    <xf numFmtId="0" fontId="33" fillId="4" borderId="1" xfId="3" applyFont="1" applyFill="1" applyBorder="1" applyAlignment="1">
      <alignment vertical="center"/>
    </xf>
    <xf numFmtId="0" fontId="33" fillId="4" borderId="26" xfId="3" applyFont="1" applyFill="1" applyBorder="1" applyAlignment="1">
      <alignment vertical="center"/>
    </xf>
    <xf numFmtId="0" fontId="32" fillId="4" borderId="21" xfId="3" applyFont="1" applyFill="1" applyBorder="1" applyAlignment="1">
      <alignment horizontal="left" vertical="center"/>
    </xf>
    <xf numFmtId="0" fontId="32" fillId="4" borderId="22" xfId="3" applyFont="1" applyFill="1" applyBorder="1" applyAlignment="1">
      <alignment horizontal="left" vertical="center"/>
    </xf>
    <xf numFmtId="0" fontId="32" fillId="4" borderId="23" xfId="3" applyFont="1" applyFill="1" applyBorder="1" applyAlignment="1">
      <alignment horizontal="left" vertical="center"/>
    </xf>
    <xf numFmtId="0" fontId="32" fillId="4" borderId="19" xfId="3" applyFont="1" applyFill="1" applyBorder="1" applyAlignment="1">
      <alignment horizontal="left" vertical="center" wrapText="1"/>
    </xf>
    <xf numFmtId="0" fontId="17" fillId="0" borderId="21" xfId="0" applyFont="1" applyFill="1" applyBorder="1" applyAlignment="1">
      <alignment horizontal="center" wrapText="1"/>
    </xf>
    <xf numFmtId="0" fontId="17" fillId="0" borderId="23" xfId="0" applyFont="1" applyFill="1" applyBorder="1" applyAlignment="1">
      <alignment horizontal="center" wrapText="1"/>
    </xf>
    <xf numFmtId="1" fontId="17" fillId="0" borderId="21" xfId="0" applyNumberFormat="1" applyFont="1" applyBorder="1" applyAlignment="1">
      <alignment horizontal="center"/>
    </xf>
    <xf numFmtId="1" fontId="17" fillId="0" borderId="23" xfId="0" applyNumberFormat="1" applyFont="1" applyBorder="1" applyAlignment="1">
      <alignment horizontal="center"/>
    </xf>
    <xf numFmtId="1" fontId="17" fillId="0" borderId="19" xfId="0" applyNumberFormat="1" applyFont="1" applyBorder="1" applyAlignment="1">
      <alignment horizontal="center"/>
    </xf>
    <xf numFmtId="0" fontId="1" fillId="0" borderId="0" xfId="0" applyFont="1" applyFill="1" applyBorder="1" applyAlignment="1">
      <alignment horizontal="center"/>
    </xf>
    <xf numFmtId="0" fontId="0" fillId="0" borderId="0" xfId="0" applyFont="1" applyBorder="1" applyAlignment="1">
      <alignment horizontal="right"/>
    </xf>
    <xf numFmtId="0" fontId="17" fillId="0" borderId="0" xfId="0" applyFont="1" applyAlignment="1">
      <alignment horizontal="center"/>
    </xf>
    <xf numFmtId="2" fontId="17" fillId="0" borderId="19" xfId="0" applyNumberFormat="1" applyFont="1" applyBorder="1" applyAlignment="1">
      <alignment horizontal="center"/>
    </xf>
    <xf numFmtId="0" fontId="17" fillId="0" borderId="0" xfId="0" applyFont="1" applyAlignment="1">
      <alignment horizontal="left"/>
    </xf>
    <xf numFmtId="0" fontId="17" fillId="0" borderId="19" xfId="0" applyFont="1" applyBorder="1" applyAlignment="1">
      <alignment horizontal="center" vertical="center" wrapText="1"/>
    </xf>
    <xf numFmtId="0" fontId="0" fillId="0" borderId="0" xfId="0" applyAlignment="1">
      <alignment horizontal="center" wrapText="1"/>
    </xf>
    <xf numFmtId="0" fontId="48" fillId="0" borderId="0" xfId="0" applyFont="1" applyAlignment="1">
      <alignment horizontal="center" wrapText="1"/>
    </xf>
    <xf numFmtId="0" fontId="17" fillId="0" borderId="19" xfId="0" applyFont="1" applyBorder="1" applyAlignment="1">
      <alignment horizontal="center" vertical="center"/>
    </xf>
    <xf numFmtId="0" fontId="0" fillId="0" borderId="0" xfId="0" applyBorder="1" applyAlignment="1">
      <alignment horizontal="right" vertical="center" wrapText="1"/>
    </xf>
    <xf numFmtId="0" fontId="0" fillId="0" borderId="0" xfId="0" applyBorder="1" applyAlignment="1">
      <alignment horizontal="center" vertical="center" wrapText="1"/>
    </xf>
    <xf numFmtId="0" fontId="48" fillId="0" borderId="0" xfId="0" applyFont="1" applyBorder="1" applyAlignment="1">
      <alignment horizontal="center" vertical="center" wrapText="1"/>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pplyFill="1" applyAlignment="1">
      <alignment horizontal="center" vertical="center"/>
    </xf>
    <xf numFmtId="0" fontId="31" fillId="0" borderId="1"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1" fillId="0" borderId="0" xfId="0" applyFont="1" applyFill="1" applyAlignment="1">
      <alignment horizontal="center" vertical="center" wrapText="1"/>
    </xf>
    <xf numFmtId="0" fontId="52" fillId="0" borderId="29" xfId="4" applyFont="1" applyFill="1" applyBorder="1" applyAlignment="1">
      <alignment horizontal="center" vertical="center" wrapText="1"/>
    </xf>
    <xf numFmtId="0" fontId="52" fillId="0" borderId="30" xfId="4" applyFont="1" applyFill="1" applyBorder="1" applyAlignment="1">
      <alignment horizontal="center" vertical="center" wrapText="1"/>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7" fillId="0" borderId="31" xfId="0" applyFont="1" applyBorder="1" applyAlignment="1">
      <alignment horizontal="center" vertical="center"/>
    </xf>
    <xf numFmtId="0" fontId="0" fillId="0" borderId="31" xfId="0" applyBorder="1" applyAlignment="1">
      <alignment horizontal="center"/>
    </xf>
    <xf numFmtId="0" fontId="43" fillId="0" borderId="0" xfId="0" applyFont="1" applyAlignment="1">
      <alignment horizontal="center"/>
    </xf>
    <xf numFmtId="0" fontId="1" fillId="0" borderId="0" xfId="0" applyFont="1" applyAlignment="1">
      <alignment horizontal="right"/>
    </xf>
    <xf numFmtId="0" fontId="8" fillId="0" borderId="0" xfId="0" applyFont="1" applyAlignment="1">
      <alignment horizontal="center"/>
    </xf>
    <xf numFmtId="0" fontId="8" fillId="0" borderId="19" xfId="0" applyFont="1" applyBorder="1" applyAlignment="1">
      <alignment horizontal="left" wrapText="1"/>
    </xf>
    <xf numFmtId="0" fontId="8" fillId="0" borderId="21" xfId="0" applyFont="1" applyBorder="1" applyAlignment="1">
      <alignment horizontal="left" wrapText="1"/>
    </xf>
    <xf numFmtId="0" fontId="8" fillId="0" borderId="23" xfId="0" applyFont="1" applyBorder="1" applyAlignment="1">
      <alignment horizontal="left" wrapText="1"/>
    </xf>
    <xf numFmtId="0" fontId="8" fillId="0" borderId="34" xfId="0" applyFont="1" applyBorder="1" applyAlignment="1">
      <alignment horizontal="left" wrapText="1"/>
    </xf>
    <xf numFmtId="0" fontId="8" fillId="0" borderId="35" xfId="0" applyFont="1" applyBorder="1" applyAlignment="1">
      <alignment horizontal="left" wrapText="1"/>
    </xf>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2" xfId="0" applyFont="1" applyBorder="1" applyAlignment="1">
      <alignment horizontal="center" vertical="center" wrapText="1"/>
    </xf>
    <xf numFmtId="0" fontId="55" fillId="0" borderId="0" xfId="3" applyFont="1" applyFill="1" applyBorder="1" applyAlignment="1">
      <alignment horizontal="right"/>
    </xf>
    <xf numFmtId="0" fontId="44" fillId="0" borderId="0" xfId="3" applyFont="1" applyFill="1" applyAlignment="1">
      <alignment horizontal="center"/>
    </xf>
    <xf numFmtId="43" fontId="58" fillId="5" borderId="19" xfId="6" applyNumberFormat="1" applyFont="1" applyFill="1" applyBorder="1" applyAlignment="1">
      <alignment horizontal="center" vertical="center" wrapText="1"/>
    </xf>
    <xf numFmtId="0" fontId="59" fillId="5" borderId="19" xfId="0" applyFont="1" applyFill="1" applyBorder="1" applyAlignment="1">
      <alignment horizontal="center" vertical="center"/>
    </xf>
    <xf numFmtId="0" fontId="58" fillId="5" borderId="19" xfId="5" applyFont="1" applyFill="1"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horizontal="center"/>
    </xf>
    <xf numFmtId="0" fontId="0" fillId="0" borderId="20" xfId="0" applyBorder="1" applyAlignment="1">
      <alignment horizontal="left" vertical="center"/>
    </xf>
    <xf numFmtId="0" fontId="0" fillId="0" borderId="4" xfId="0" applyBorder="1" applyAlignment="1">
      <alignment horizontal="left" vertical="center"/>
    </xf>
    <xf numFmtId="0" fontId="0" fillId="0" borderId="16" xfId="0" applyBorder="1" applyAlignment="1">
      <alignment horizontal="left" vertical="center"/>
    </xf>
    <xf numFmtId="0" fontId="0" fillId="6" borderId="19"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2" fontId="0" fillId="0" borderId="12" xfId="0" applyNumberFormat="1" applyFont="1" applyFill="1" applyBorder="1" applyAlignment="1">
      <alignment horizontal="center" vertical="center"/>
    </xf>
    <xf numFmtId="2" fontId="0" fillId="0" borderId="11" xfId="0" applyNumberFormat="1" applyFont="1" applyFill="1" applyBorder="1" applyAlignment="1">
      <alignment horizontal="center" vertical="center"/>
    </xf>
    <xf numFmtId="10" fontId="0" fillId="0" borderId="36" xfId="2" applyNumberFormat="1" applyFont="1" applyBorder="1" applyAlignment="1">
      <alignment horizontal="center" vertical="center"/>
    </xf>
    <xf numFmtId="10" fontId="0" fillId="0" borderId="15" xfId="2" applyNumberFormat="1" applyFont="1" applyBorder="1" applyAlignment="1">
      <alignment horizontal="center" vertical="center"/>
    </xf>
    <xf numFmtId="2" fontId="0" fillId="0" borderId="17"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1" xfId="0" applyNumberFormat="1"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9" xfId="0"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15" xfId="0" applyBorder="1" applyAlignment="1">
      <alignment horizontal="lef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0" fillId="0" borderId="12" xfId="0" applyBorder="1" applyAlignment="1">
      <alignment horizontal="left" vertical="center"/>
    </xf>
    <xf numFmtId="0" fontId="0" fillId="0" borderId="3"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xf>
    <xf numFmtId="0" fontId="69" fillId="0" borderId="6" xfId="0" applyFont="1" applyBorder="1" applyAlignment="1">
      <alignment horizontal="right" vertical="center"/>
    </xf>
    <xf numFmtId="0" fontId="65" fillId="0" borderId="0" xfId="0" applyFont="1" applyAlignment="1">
      <alignment horizontal="center" vertical="center"/>
    </xf>
    <xf numFmtId="0" fontId="66" fillId="0" borderId="0" xfId="0" applyFont="1" applyAlignment="1">
      <alignment horizontal="center" vertical="center"/>
    </xf>
    <xf numFmtId="0" fontId="8" fillId="0" borderId="0" xfId="0" applyFont="1" applyAlignment="1">
      <alignment horizontal="center" vertical="center"/>
    </xf>
    <xf numFmtId="0" fontId="67" fillId="0" borderId="0" xfId="0" applyFont="1" applyAlignment="1">
      <alignment horizontal="center" vertical="center"/>
    </xf>
    <xf numFmtId="0" fontId="69" fillId="0" borderId="1" xfId="0" applyFont="1" applyBorder="1" applyAlignment="1">
      <alignment horizontal="right" vertical="center"/>
    </xf>
    <xf numFmtId="0" fontId="35" fillId="0" borderId="0" xfId="0" applyFont="1" applyAlignment="1">
      <alignment horizontal="center" vertical="center"/>
    </xf>
    <xf numFmtId="0" fontId="43" fillId="0" borderId="0" xfId="0" applyFont="1" applyAlignment="1">
      <alignment horizontal="center" vertical="center"/>
    </xf>
    <xf numFmtId="0" fontId="74" fillId="0" borderId="0" xfId="0" applyFont="1" applyAlignment="1">
      <alignment horizontal="center" vertical="center"/>
    </xf>
    <xf numFmtId="0" fontId="75" fillId="0" borderId="19" xfId="0" applyFont="1" applyBorder="1" applyAlignment="1">
      <alignment horizontal="center" vertical="center"/>
    </xf>
    <xf numFmtId="2" fontId="75" fillId="0" borderId="19" xfId="0" applyNumberFormat="1" applyFont="1" applyFill="1" applyBorder="1" applyAlignment="1">
      <alignment horizontal="center" vertical="top" wrapText="1"/>
    </xf>
    <xf numFmtId="0" fontId="17" fillId="0" borderId="21" xfId="0" applyFont="1" applyBorder="1" applyAlignment="1">
      <alignment horizontal="center" vertical="top"/>
    </xf>
    <xf numFmtId="0" fontId="17" fillId="0" borderId="22" xfId="0" applyFont="1" applyBorder="1" applyAlignment="1">
      <alignment horizontal="center" vertical="top"/>
    </xf>
    <xf numFmtId="0" fontId="17" fillId="0" borderId="23" xfId="0" applyFont="1" applyBorder="1" applyAlignment="1">
      <alignment horizontal="center" vertical="top"/>
    </xf>
    <xf numFmtId="0" fontId="75" fillId="0" borderId="19" xfId="0" applyFont="1" applyBorder="1" applyAlignment="1">
      <alignment horizontal="center" vertical="center" wrapText="1"/>
    </xf>
    <xf numFmtId="2" fontId="82" fillId="0" borderId="0" xfId="0" applyNumberFormat="1" applyFont="1" applyBorder="1" applyAlignment="1">
      <alignment horizontal="center"/>
    </xf>
    <xf numFmtId="2" fontId="81" fillId="0" borderId="0" xfId="0" applyNumberFormat="1" applyFont="1" applyBorder="1" applyAlignment="1">
      <alignment horizontal="right" vertical="center"/>
    </xf>
    <xf numFmtId="2" fontId="81" fillId="0" borderId="21" xfId="0" applyNumberFormat="1" applyFont="1" applyBorder="1" applyAlignment="1">
      <alignment horizontal="center" vertical="top" wrapText="1"/>
    </xf>
    <xf numFmtId="2" fontId="81" fillId="0" borderId="23" xfId="0" applyNumberFormat="1" applyFont="1" applyBorder="1" applyAlignment="1">
      <alignment horizontal="center" vertical="top" wrapText="1"/>
    </xf>
    <xf numFmtId="2" fontId="81" fillId="0" borderId="0" xfId="0" applyNumberFormat="1" applyFont="1" applyAlignment="1">
      <alignment horizontal="right"/>
    </xf>
    <xf numFmtId="43" fontId="0" fillId="0" borderId="0" xfId="1" applyFont="1" applyAlignment="1">
      <alignment horizontal="center" wrapText="1"/>
    </xf>
    <xf numFmtId="0" fontId="42" fillId="0" borderId="0" xfId="0" applyFont="1" applyAlignment="1">
      <alignment horizontal="center" wrapText="1"/>
    </xf>
    <xf numFmtId="0" fontId="85" fillId="0" borderId="0" xfId="0" applyFont="1" applyAlignment="1">
      <alignment horizontal="center" wrapText="1"/>
    </xf>
    <xf numFmtId="0" fontId="5" fillId="0" borderId="4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51" xfId="0" applyFont="1" applyFill="1" applyBorder="1" applyAlignment="1">
      <alignment horizontal="center" vertical="center" wrapText="1"/>
    </xf>
    <xf numFmtId="0" fontId="47" fillId="0" borderId="21" xfId="0" applyFont="1" applyBorder="1" applyAlignment="1">
      <alignment horizontal="center" vertical="center"/>
    </xf>
    <xf numFmtId="0" fontId="47" fillId="0" borderId="23" xfId="0" applyFont="1" applyBorder="1" applyAlignment="1">
      <alignment horizontal="center" vertical="center"/>
    </xf>
    <xf numFmtId="0" fontId="45" fillId="0" borderId="0" xfId="0" applyFont="1" applyAlignment="1">
      <alignment horizontal="center"/>
    </xf>
    <xf numFmtId="0" fontId="18" fillId="0" borderId="0" xfId="0" applyFont="1" applyAlignment="1">
      <alignment horizontal="center"/>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9" xfId="0" applyFont="1" applyBorder="1" applyAlignment="1">
      <alignment horizontal="center" vertical="center"/>
    </xf>
    <xf numFmtId="0" fontId="47" fillId="0" borderId="19" xfId="0" applyFont="1" applyBorder="1" applyAlignment="1">
      <alignment horizontal="center" vertical="center"/>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0" xfId="0" applyFont="1" applyAlignment="1">
      <alignment horizontal="center" wrapText="1"/>
    </xf>
    <xf numFmtId="0" fontId="45" fillId="0" borderId="0" xfId="0" applyFont="1" applyAlignment="1">
      <alignment horizont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4" fillId="0" borderId="19" xfId="0" applyFont="1" applyBorder="1" applyAlignment="1">
      <alignment horizontal="left" vertical="center" wrapText="1"/>
    </xf>
    <xf numFmtId="0" fontId="0" fillId="0" borderId="0" xfId="0" applyBorder="1" applyAlignment="1">
      <alignment horizontal="center" wrapText="1"/>
    </xf>
    <xf numFmtId="0" fontId="35" fillId="0" borderId="0" xfId="0" applyFont="1" applyBorder="1" applyAlignment="1">
      <alignment horizontal="center" wrapText="1"/>
    </xf>
    <xf numFmtId="0" fontId="0" fillId="0" borderId="0" xfId="0" applyBorder="1" applyAlignment="1">
      <alignment horizontal="center"/>
    </xf>
    <xf numFmtId="0" fontId="0" fillId="5" borderId="19"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29" xfId="0" applyFill="1" applyBorder="1" applyAlignment="1">
      <alignment horizontal="center"/>
    </xf>
    <xf numFmtId="0" fontId="0" fillId="5" borderId="30" xfId="0" applyFill="1" applyBorder="1" applyAlignment="1">
      <alignment horizontal="center"/>
    </xf>
    <xf numFmtId="0" fontId="0" fillId="0" borderId="0" xfId="0" applyAlignment="1">
      <alignment horizontal="left" wrapText="1"/>
    </xf>
    <xf numFmtId="0" fontId="0" fillId="5" borderId="19" xfId="0" applyFill="1" applyBorder="1" applyAlignment="1">
      <alignment horizontal="center" vertical="center" wrapText="1"/>
    </xf>
    <xf numFmtId="0" fontId="0" fillId="5" borderId="19" xfId="0" applyFill="1" applyBorder="1" applyAlignment="1">
      <alignment horizontal="center"/>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1" fontId="91" fillId="0" borderId="19" xfId="0" applyNumberFormat="1" applyFont="1" applyBorder="1" applyAlignment="1">
      <alignment horizontal="center"/>
    </xf>
    <xf numFmtId="1" fontId="0" fillId="0" borderId="19" xfId="0" applyNumberFormat="1" applyBorder="1" applyAlignment="1">
      <alignment horizontal="center"/>
    </xf>
    <xf numFmtId="0" fontId="90" fillId="0" borderId="0" xfId="0" applyFont="1" applyAlignment="1">
      <alignment horizontal="center" wrapText="1"/>
    </xf>
    <xf numFmtId="2" fontId="91" fillId="0" borderId="21" xfId="0" applyNumberFormat="1" applyFont="1" applyBorder="1" applyAlignment="1">
      <alignment horizontal="center"/>
    </xf>
    <xf numFmtId="2" fontId="91" fillId="0" borderId="23" xfId="0" applyNumberFormat="1" applyFont="1" applyBorder="1" applyAlignment="1">
      <alignment horizontal="center"/>
    </xf>
    <xf numFmtId="43" fontId="0" fillId="0" borderId="19" xfId="1" applyFont="1" applyBorder="1" applyAlignment="1">
      <alignment horizontal="center"/>
    </xf>
    <xf numFmtId="49" fontId="17" fillId="0" borderId="19" xfId="0" applyNumberFormat="1" applyFont="1" applyBorder="1" applyAlignment="1">
      <alignment horizontal="center" vertical="center"/>
    </xf>
    <xf numFmtId="49" fontId="17" fillId="0" borderId="19" xfId="0" applyNumberFormat="1" applyFont="1" applyBorder="1" applyAlignment="1">
      <alignment horizontal="left"/>
    </xf>
    <xf numFmtId="49" fontId="17" fillId="0" borderId="29" xfId="0" applyNumberFormat="1" applyFont="1" applyBorder="1" applyAlignment="1">
      <alignment horizontal="center" vertical="center"/>
    </xf>
    <xf numFmtId="49" fontId="17" fillId="0" borderId="57"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7" fillId="0" borderId="21" xfId="0" applyNumberFormat="1" applyFont="1" applyBorder="1" applyAlignment="1">
      <alignment horizontal="center"/>
    </xf>
    <xf numFmtId="49" fontId="17" fillId="0" borderId="22" xfId="0" applyNumberFormat="1" applyFont="1" applyBorder="1" applyAlignment="1">
      <alignment horizontal="center"/>
    </xf>
    <xf numFmtId="49" fontId="17" fillId="0" borderId="23" xfId="0" applyNumberFormat="1" applyFont="1" applyBorder="1" applyAlignment="1">
      <alignment horizontal="center"/>
    </xf>
    <xf numFmtId="0" fontId="44" fillId="0" borderId="19" xfId="0" applyFont="1" applyBorder="1" applyAlignment="1">
      <alignment horizontal="center" vertical="center" wrapText="1"/>
    </xf>
    <xf numFmtId="0" fontId="44" fillId="0" borderId="19" xfId="0" applyFont="1" applyBorder="1" applyAlignment="1">
      <alignment horizontal="center" vertical="center"/>
    </xf>
  </cellXfs>
  <cellStyles count="10">
    <cellStyle name="Comma" xfId="1" builtinId="3"/>
    <cellStyle name="Comma 2" xfId="6"/>
    <cellStyle name="Comma 2 2" xfId="8"/>
    <cellStyle name="Hyperlink" xfId="9" builtinId="8"/>
    <cellStyle name="Normal" xfId="0" builtinId="0"/>
    <cellStyle name="Normal 2" xfId="3"/>
    <cellStyle name="Normal 2 4" xfId="7"/>
    <cellStyle name="Normal 2 8" xfId="5"/>
    <cellStyle name="Normal_Sheet2" xfId="4"/>
    <cellStyle name="Percent" xfId="2" builtinId="5"/>
  </cellStyles>
  <dxfs count="16">
    <dxf>
      <font>
        <color theme="0" tint="-0.14996795556505021"/>
      </font>
    </dxf>
    <dxf>
      <font>
        <color theme="0" tint="-0.14996795556505021"/>
      </font>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1" formatCode="0"/>
      <alignment horizontal="general" vertical="bottom" textRotation="0" wrapText="0" indent="0" justifyLastLine="0" shrinkToFit="0" readingOrder="0"/>
    </dxf>
    <dxf>
      <font>
        <strike val="0"/>
        <outline val="0"/>
        <shadow val="0"/>
        <u val="none"/>
        <vertAlign val="baseline"/>
        <sz val="11"/>
      </font>
      <numFmt numFmtId="2" formatCode="0.00"/>
      <alignment horizontal="general" vertical="bottom" textRotation="0" wrapText="1" indent="0" justifyLastLine="0" shrinkToFit="0" readingOrder="0"/>
    </dxf>
    <dxf>
      <font>
        <strike val="0"/>
        <outline val="0"/>
        <shadow val="0"/>
        <u val="none"/>
        <vertAlign val="baseline"/>
        <sz val="11"/>
      </font>
      <numFmt numFmtId="2" formatCode="0.00"/>
      <alignment horizontal="general" vertical="bottom" textRotation="0" wrapText="0" indent="0" justifyLastLine="0" shrinkToFit="0" readingOrder="0"/>
    </dxf>
    <dxf>
      <font>
        <strike val="0"/>
        <outline val="0"/>
        <shadow val="0"/>
        <u val="none"/>
        <vertAlign val="baseline"/>
        <sz val="11"/>
      </font>
      <numFmt numFmtId="2" formatCode="0.00"/>
      <alignment horizontal="left" vertical="top" textRotation="0" wrapText="0" indent="0" justifyLastLine="0" shrinkToFit="0" readingOrder="0"/>
    </dxf>
    <dxf>
      <font>
        <strike val="0"/>
        <outline val="0"/>
        <shadow val="0"/>
        <u val="none"/>
        <vertAlign val="baseline"/>
        <sz val="11"/>
      </font>
      <numFmt numFmtId="2" formatCode="0.00"/>
      <alignment horizontal="general" vertical="bottom" textRotation="0" wrapText="0" indent="0" justifyLastLine="0" shrinkToFit="0" readingOrder="0"/>
    </dxf>
    <dxf>
      <font>
        <strike val="0"/>
        <outline val="0"/>
        <shadow val="0"/>
        <u val="none"/>
        <vertAlign val="baseline"/>
        <sz val="11"/>
        <color auto="1"/>
        <name val="Arial"/>
        <scheme val="none"/>
      </font>
      <numFmt numFmtId="2" formatCode="0.00"/>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11</xdr:col>
      <xdr:colOff>0</xdr:colOff>
      <xdr:row>82</xdr:row>
      <xdr:rowOff>125730</xdr:rowOff>
    </xdr:from>
    <xdr:to>
      <xdr:col>22</xdr:col>
      <xdr:colOff>354330</xdr:colOff>
      <xdr:row>82</xdr:row>
      <xdr:rowOff>125730</xdr:rowOff>
    </xdr:to>
    <xdr:sp macro="" textlink="">
      <xdr:nvSpPr>
        <xdr:cNvPr id="2" name="Line 8"/>
        <xdr:cNvSpPr>
          <a:spLocks noChangeShapeType="1"/>
        </xdr:cNvSpPr>
      </xdr:nvSpPr>
      <xdr:spPr bwMode="auto">
        <a:xfrm>
          <a:off x="12230100" y="22366605"/>
          <a:ext cx="685038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365760</xdr:colOff>
      <xdr:row>308</xdr:row>
      <xdr:rowOff>601980</xdr:rowOff>
    </xdr:from>
    <xdr:to>
      <xdr:col>16</xdr:col>
      <xdr:colOff>365760</xdr:colOff>
      <xdr:row>308</xdr:row>
      <xdr:rowOff>1028700</xdr:rowOff>
    </xdr:to>
    <xdr:sp macro="" textlink="">
      <xdr:nvSpPr>
        <xdr:cNvPr id="3" name="Line 6"/>
        <xdr:cNvSpPr>
          <a:spLocks noChangeShapeType="1"/>
        </xdr:cNvSpPr>
      </xdr:nvSpPr>
      <xdr:spPr bwMode="auto">
        <a:xfrm>
          <a:off x="15548610" y="6548628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491490</xdr:colOff>
      <xdr:row>308</xdr:row>
      <xdr:rowOff>601980</xdr:rowOff>
    </xdr:from>
    <xdr:to>
      <xdr:col>20</xdr:col>
      <xdr:colOff>491490</xdr:colOff>
      <xdr:row>308</xdr:row>
      <xdr:rowOff>1059180</xdr:rowOff>
    </xdr:to>
    <xdr:sp macro="" textlink="">
      <xdr:nvSpPr>
        <xdr:cNvPr id="4" name="Line 5"/>
        <xdr:cNvSpPr>
          <a:spLocks noChangeShapeType="1"/>
        </xdr:cNvSpPr>
      </xdr:nvSpPr>
      <xdr:spPr bwMode="auto">
        <a:xfrm>
          <a:off x="18036540" y="6548628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365760</xdr:colOff>
      <xdr:row>308</xdr:row>
      <xdr:rowOff>773430</xdr:rowOff>
    </xdr:from>
    <xdr:to>
      <xdr:col>20</xdr:col>
      <xdr:colOff>506730</xdr:colOff>
      <xdr:row>308</xdr:row>
      <xdr:rowOff>773430</xdr:rowOff>
    </xdr:to>
    <xdr:sp macro="" textlink="">
      <xdr:nvSpPr>
        <xdr:cNvPr id="5" name="Line 4"/>
        <xdr:cNvSpPr>
          <a:spLocks noChangeShapeType="1"/>
        </xdr:cNvSpPr>
      </xdr:nvSpPr>
      <xdr:spPr bwMode="auto">
        <a:xfrm>
          <a:off x="15548610" y="65486280"/>
          <a:ext cx="250317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556260</xdr:colOff>
      <xdr:row>308</xdr:row>
      <xdr:rowOff>773430</xdr:rowOff>
    </xdr:from>
    <xdr:to>
      <xdr:col>17</xdr:col>
      <xdr:colOff>556260</xdr:colOff>
      <xdr:row>308</xdr:row>
      <xdr:rowOff>1043940</xdr:rowOff>
    </xdr:to>
    <xdr:sp macro="" textlink="">
      <xdr:nvSpPr>
        <xdr:cNvPr id="6" name="Line 3"/>
        <xdr:cNvSpPr>
          <a:spLocks noChangeShapeType="1"/>
        </xdr:cNvSpPr>
      </xdr:nvSpPr>
      <xdr:spPr bwMode="auto">
        <a:xfrm>
          <a:off x="16329660" y="6548628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87630</xdr:colOff>
      <xdr:row>308</xdr:row>
      <xdr:rowOff>784860</xdr:rowOff>
    </xdr:from>
    <xdr:to>
      <xdr:col>19</xdr:col>
      <xdr:colOff>87630</xdr:colOff>
      <xdr:row>308</xdr:row>
      <xdr:rowOff>1028700</xdr:rowOff>
    </xdr:to>
    <xdr:sp macro="" textlink="">
      <xdr:nvSpPr>
        <xdr:cNvPr id="7" name="Line 2"/>
        <xdr:cNvSpPr>
          <a:spLocks noChangeShapeType="1"/>
        </xdr:cNvSpPr>
      </xdr:nvSpPr>
      <xdr:spPr bwMode="auto">
        <a:xfrm>
          <a:off x="17042130" y="65488185"/>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353</xdr:row>
      <xdr:rowOff>99060</xdr:rowOff>
    </xdr:from>
    <xdr:to>
      <xdr:col>6</xdr:col>
      <xdr:colOff>632460</xdr:colOff>
      <xdr:row>353</xdr:row>
      <xdr:rowOff>99060</xdr:rowOff>
    </xdr:to>
    <xdr:sp macro="" textlink="">
      <xdr:nvSpPr>
        <xdr:cNvPr id="8" name="Line 1"/>
        <xdr:cNvSpPr>
          <a:spLocks noChangeShapeType="1"/>
        </xdr:cNvSpPr>
      </xdr:nvSpPr>
      <xdr:spPr bwMode="auto">
        <a:xfrm>
          <a:off x="0" y="73965435"/>
          <a:ext cx="8481060"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41275</xdr:colOff>
      <xdr:row>1</xdr:row>
      <xdr:rowOff>25400</xdr:rowOff>
    </xdr:from>
    <xdr:to>
      <xdr:col>21</xdr:col>
      <xdr:colOff>848345</xdr:colOff>
      <xdr:row>3</xdr:row>
      <xdr:rowOff>9525</xdr:rowOff>
    </xdr:to>
    <xdr:sp macro="" textlink="">
      <xdr:nvSpPr>
        <xdr:cNvPr id="2" name="TextBox 1"/>
        <xdr:cNvSpPr txBox="1"/>
      </xdr:nvSpPr>
      <xdr:spPr>
        <a:xfrm>
          <a:off x="16090900" y="187325"/>
          <a:ext cx="807070" cy="307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Times New Roman" panose="02020603050405020304" pitchFamily="18" charset="0"/>
              <a:cs typeface="Times New Roman" panose="02020603050405020304" pitchFamily="18" charset="0"/>
            </a:rPr>
            <a:t>Annex</a:t>
          </a:r>
          <a:r>
            <a:rPr lang="en-US" sz="1100"/>
            <a:t> 19</a:t>
          </a:r>
        </a:p>
      </xdr:txBody>
    </xdr:sp>
    <xdr:clientData/>
  </xdr:twoCellAnchor>
</xdr:wsDr>
</file>

<file path=xl/tables/table1.xml><?xml version="1.0" encoding="utf-8"?>
<table xmlns="http://schemas.openxmlformats.org/spreadsheetml/2006/main" id="1" name="Table1" displayName="Table1" ref="A7:L2150" totalsRowShown="0" headerRowDxfId="15" dataDxfId="14">
  <tableColumns count="12">
    <tableColumn id="1" name="Ministry/Budget Entity" dataDxfId="13"/>
    <tableColumn id="2" name="Economic Codes" dataDxfId="12"/>
    <tableColumn id="3" name="Economic Heads" dataDxfId="11"/>
    <tableColumn id="4" name="GoN Cash" dataDxfId="10"/>
    <tableColumn id="5" name="Cash Grant" dataDxfId="9"/>
    <tableColumn id="6" name="Cash Loan" dataDxfId="8"/>
    <tableColumn id="7" name="Reimbursable Grant" dataDxfId="7"/>
    <tableColumn id="8" name="Reimbursable Loan" dataDxfId="6"/>
    <tableColumn id="9" name="Direct Grant" dataDxfId="5"/>
    <tableColumn id="10" name="Direct Loan" dataDxfId="4"/>
    <tableColumn id="11" name="Commodity Grant" dataDxfId="3"/>
    <tableColumn id="12" name="Total Expenditure"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abSelected="1" workbookViewId="0">
      <selection activeCell="K10" sqref="K10"/>
    </sheetView>
  </sheetViews>
  <sheetFormatPr defaultRowHeight="15"/>
  <cols>
    <col min="1" max="1" width="18.7109375" customWidth="1"/>
    <col min="2" max="2" width="30.42578125" customWidth="1"/>
    <col min="3" max="3" width="34" customWidth="1"/>
    <col min="4" max="4" width="0.28515625" customWidth="1"/>
  </cols>
  <sheetData>
    <row r="1" spans="1:5" ht="18.75">
      <c r="A1" s="531" t="s">
        <v>33</v>
      </c>
      <c r="B1" s="531"/>
      <c r="C1" s="531"/>
      <c r="D1" s="531"/>
      <c r="E1" s="526"/>
    </row>
    <row r="2" spans="1:5" ht="18.75">
      <c r="A2" s="531" t="s">
        <v>35</v>
      </c>
      <c r="B2" s="531"/>
      <c r="C2" s="531"/>
      <c r="D2" s="531"/>
      <c r="E2" s="526"/>
    </row>
    <row r="3" spans="1:5" ht="18.75">
      <c r="A3" s="532" t="s">
        <v>34</v>
      </c>
      <c r="B3" s="532"/>
      <c r="C3" s="532"/>
      <c r="D3" s="532"/>
      <c r="E3" s="526"/>
    </row>
    <row r="4" spans="1:5" ht="18.75">
      <c r="A4" s="533" t="s">
        <v>3529</v>
      </c>
      <c r="B4" s="533"/>
      <c r="C4" s="533"/>
      <c r="D4" s="533"/>
      <c r="E4" s="529"/>
    </row>
    <row r="5" spans="1:5">
      <c r="A5" s="534" t="s">
        <v>3530</v>
      </c>
      <c r="B5" s="534"/>
      <c r="C5" s="534"/>
      <c r="D5" s="527"/>
    </row>
    <row r="6" spans="1:5">
      <c r="A6" s="528" t="s">
        <v>3536</v>
      </c>
      <c r="B6" s="535" t="s">
        <v>3537</v>
      </c>
      <c r="C6" s="535"/>
    </row>
    <row r="7" spans="1:5">
      <c r="A7" s="152" t="s">
        <v>3538</v>
      </c>
      <c r="B7" s="530" t="s">
        <v>46</v>
      </c>
      <c r="C7" s="530"/>
    </row>
    <row r="8" spans="1:5">
      <c r="A8" s="152" t="s">
        <v>3539</v>
      </c>
      <c r="B8" s="530" t="s">
        <v>53</v>
      </c>
      <c r="C8" s="530"/>
    </row>
    <row r="9" spans="1:5">
      <c r="A9" s="152" t="s">
        <v>3540</v>
      </c>
      <c r="B9" s="530" t="s">
        <v>3541</v>
      </c>
      <c r="C9" s="530"/>
    </row>
    <row r="10" spans="1:5">
      <c r="A10" s="152" t="s">
        <v>3542</v>
      </c>
      <c r="B10" s="530" t="s">
        <v>3543</v>
      </c>
      <c r="C10" s="530"/>
    </row>
    <row r="11" spans="1:5">
      <c r="A11" s="152" t="s">
        <v>3544</v>
      </c>
      <c r="B11" s="530" t="s">
        <v>3545</v>
      </c>
      <c r="C11" s="530"/>
    </row>
    <row r="12" spans="1:5">
      <c r="A12" s="152" t="s">
        <v>3546</v>
      </c>
      <c r="B12" s="530" t="s">
        <v>3547</v>
      </c>
      <c r="C12" s="530"/>
    </row>
    <row r="13" spans="1:5">
      <c r="A13" s="152" t="s">
        <v>3548</v>
      </c>
      <c r="B13" s="530" t="s">
        <v>3549</v>
      </c>
      <c r="C13" s="530"/>
    </row>
    <row r="14" spans="1:5">
      <c r="A14" s="152" t="s">
        <v>3550</v>
      </c>
      <c r="B14" s="530" t="s">
        <v>3551</v>
      </c>
      <c r="C14" s="530"/>
    </row>
    <row r="15" spans="1:5">
      <c r="A15" s="152" t="s">
        <v>3552</v>
      </c>
      <c r="B15" s="530" t="s">
        <v>3553</v>
      </c>
      <c r="C15" s="530"/>
    </row>
    <row r="16" spans="1:5">
      <c r="A16" s="152" t="s">
        <v>3554</v>
      </c>
      <c r="B16" s="530" t="s">
        <v>3555</v>
      </c>
      <c r="C16" s="530"/>
    </row>
    <row r="17" spans="1:3">
      <c r="A17" s="152" t="s">
        <v>3556</v>
      </c>
      <c r="B17" s="530" t="s">
        <v>3557</v>
      </c>
      <c r="C17" s="530"/>
    </row>
    <row r="18" spans="1:3">
      <c r="A18" s="152" t="s">
        <v>3558</v>
      </c>
      <c r="B18" s="530" t="s">
        <v>3559</v>
      </c>
      <c r="C18" s="530"/>
    </row>
    <row r="19" spans="1:3">
      <c r="A19" s="152" t="s">
        <v>3560</v>
      </c>
      <c r="B19" s="530" t="s">
        <v>3561</v>
      </c>
      <c r="C19" s="530"/>
    </row>
    <row r="20" spans="1:3">
      <c r="A20" s="152" t="s">
        <v>3562</v>
      </c>
      <c r="B20" s="530" t="s">
        <v>3563</v>
      </c>
      <c r="C20" s="530"/>
    </row>
    <row r="21" spans="1:3">
      <c r="A21" s="152" t="s">
        <v>3564</v>
      </c>
      <c r="B21" s="530" t="s">
        <v>3565</v>
      </c>
      <c r="C21" s="530"/>
    </row>
    <row r="22" spans="1:3">
      <c r="A22" s="152" t="s">
        <v>3566</v>
      </c>
      <c r="B22" s="530" t="s">
        <v>3567</v>
      </c>
      <c r="C22" s="530"/>
    </row>
    <row r="23" spans="1:3">
      <c r="A23" s="152" t="s">
        <v>3568</v>
      </c>
      <c r="B23" s="530" t="s">
        <v>3569</v>
      </c>
      <c r="C23" s="530"/>
    </row>
    <row r="24" spans="1:3">
      <c r="A24" s="152" t="s">
        <v>3570</v>
      </c>
      <c r="B24" s="530" t="s">
        <v>3571</v>
      </c>
      <c r="C24" s="530"/>
    </row>
    <row r="25" spans="1:3">
      <c r="A25" s="152" t="s">
        <v>3572</v>
      </c>
      <c r="B25" s="530" t="s">
        <v>3573</v>
      </c>
      <c r="C25" s="530"/>
    </row>
    <row r="26" spans="1:3">
      <c r="A26" s="152" t="s">
        <v>3574</v>
      </c>
      <c r="B26" s="530" t="s">
        <v>3575</v>
      </c>
      <c r="C26" s="530"/>
    </row>
    <row r="27" spans="1:3">
      <c r="A27" s="152" t="s">
        <v>3576</v>
      </c>
      <c r="B27" s="530" t="s">
        <v>3577</v>
      </c>
      <c r="C27" s="530"/>
    </row>
    <row r="28" spans="1:3">
      <c r="A28" s="152" t="s">
        <v>3578</v>
      </c>
      <c r="B28" s="530" t="s">
        <v>3579</v>
      </c>
      <c r="C28" s="530"/>
    </row>
    <row r="29" spans="1:3">
      <c r="A29" s="152" t="s">
        <v>3580</v>
      </c>
      <c r="B29" s="530" t="s">
        <v>3581</v>
      </c>
      <c r="C29" s="530"/>
    </row>
    <row r="30" spans="1:3">
      <c r="A30" s="152" t="s">
        <v>3582</v>
      </c>
      <c r="B30" s="530" t="s">
        <v>3583</v>
      </c>
      <c r="C30" s="530"/>
    </row>
    <row r="31" spans="1:3">
      <c r="A31" s="152" t="s">
        <v>3584</v>
      </c>
      <c r="B31" s="530" t="s">
        <v>3585</v>
      </c>
      <c r="C31" s="530"/>
    </row>
    <row r="32" spans="1:3">
      <c r="A32" s="152" t="s">
        <v>3586</v>
      </c>
      <c r="B32" s="530" t="s">
        <v>3587</v>
      </c>
      <c r="C32" s="530"/>
    </row>
    <row r="33" spans="1:3">
      <c r="A33" s="152" t="s">
        <v>3588</v>
      </c>
      <c r="B33" s="530" t="s">
        <v>3589</v>
      </c>
      <c r="C33" s="530"/>
    </row>
    <row r="34" spans="1:3">
      <c r="A34" s="152" t="s">
        <v>3590</v>
      </c>
      <c r="B34" s="530" t="s">
        <v>3591</v>
      </c>
      <c r="C34" s="530"/>
    </row>
    <row r="35" spans="1:3">
      <c r="A35" s="152" t="s">
        <v>3592</v>
      </c>
      <c r="B35" s="530" t="s">
        <v>3593</v>
      </c>
      <c r="C35" s="530"/>
    </row>
    <row r="36" spans="1:3">
      <c r="A36" s="152" t="s">
        <v>3594</v>
      </c>
      <c r="B36" s="530" t="s">
        <v>3595</v>
      </c>
      <c r="C36" s="530"/>
    </row>
    <row r="37" spans="1:3">
      <c r="A37" s="152" t="s">
        <v>3596</v>
      </c>
      <c r="B37" s="530" t="s">
        <v>3597</v>
      </c>
      <c r="C37" s="530"/>
    </row>
    <row r="38" spans="1:3">
      <c r="A38" s="152" t="s">
        <v>3598</v>
      </c>
      <c r="B38" s="530" t="s">
        <v>3599</v>
      </c>
      <c r="C38" s="530"/>
    </row>
    <row r="39" spans="1:3">
      <c r="A39" s="152" t="s">
        <v>3600</v>
      </c>
      <c r="B39" s="530" t="s">
        <v>3601</v>
      </c>
      <c r="C39" s="530"/>
    </row>
    <row r="40" spans="1:3">
      <c r="A40" s="152" t="s">
        <v>3602</v>
      </c>
      <c r="B40" s="530" t="s">
        <v>3603</v>
      </c>
      <c r="C40" s="530"/>
    </row>
    <row r="41" spans="1:3">
      <c r="A41" s="152" t="s">
        <v>3604</v>
      </c>
      <c r="B41" s="530" t="s">
        <v>3605</v>
      </c>
      <c r="C41" s="530"/>
    </row>
    <row r="42" spans="1:3">
      <c r="A42" s="152" t="s">
        <v>3606</v>
      </c>
      <c r="B42" s="530" t="s">
        <v>3607</v>
      </c>
      <c r="C42" s="530"/>
    </row>
    <row r="43" spans="1:3">
      <c r="A43" s="152" t="s">
        <v>3608</v>
      </c>
      <c r="B43" s="530" t="s">
        <v>3609</v>
      </c>
      <c r="C43" s="530"/>
    </row>
  </sheetData>
  <mergeCells count="43">
    <mergeCell ref="B12:C12"/>
    <mergeCell ref="A1:D1"/>
    <mergeCell ref="A2:D2"/>
    <mergeCell ref="A3:D3"/>
    <mergeCell ref="A4:D4"/>
    <mergeCell ref="A5:C5"/>
    <mergeCell ref="B6:C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3:C43"/>
    <mergeCell ref="B37:C37"/>
    <mergeCell ref="B38:C38"/>
    <mergeCell ref="B39:C39"/>
    <mergeCell ref="B40:C40"/>
    <mergeCell ref="B41:C41"/>
    <mergeCell ref="B42:C4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G18" sqref="G18"/>
    </sheetView>
  </sheetViews>
  <sheetFormatPr defaultColWidth="8.7109375" defaultRowHeight="15"/>
  <cols>
    <col min="1" max="1" width="38.85546875" style="158" bestFit="1" customWidth="1"/>
    <col min="2" max="3" width="14.28515625" style="158" bestFit="1" customWidth="1"/>
    <col min="4" max="5" width="13.28515625" style="158" bestFit="1" customWidth="1"/>
    <col min="6" max="6" width="14.28515625" style="158" bestFit="1" customWidth="1"/>
    <col min="7" max="7" width="15.28515625" style="158" bestFit="1" customWidth="1"/>
    <col min="8" max="16384" width="8.7109375" style="158"/>
  </cols>
  <sheetData>
    <row r="1" spans="1:7" customFormat="1">
      <c r="A1" s="540" t="s">
        <v>757</v>
      </c>
      <c r="B1" s="540"/>
      <c r="C1" s="540"/>
      <c r="D1" s="540"/>
      <c r="E1" s="540"/>
      <c r="F1" s="540"/>
      <c r="G1" s="540"/>
    </row>
    <row r="2" spans="1:7" customFormat="1">
      <c r="A2" s="541" t="s">
        <v>33</v>
      </c>
      <c r="B2" s="541"/>
      <c r="C2" s="541"/>
      <c r="D2" s="541"/>
      <c r="E2" s="541"/>
      <c r="F2" s="541"/>
      <c r="G2" s="541"/>
    </row>
    <row r="3" spans="1:7" customFormat="1" ht="15.75">
      <c r="A3" s="542" t="s">
        <v>35</v>
      </c>
      <c r="B3" s="542"/>
      <c r="C3" s="542"/>
      <c r="D3" s="542"/>
      <c r="E3" s="542"/>
      <c r="F3" s="542"/>
      <c r="G3" s="542"/>
    </row>
    <row r="4" spans="1:7" customFormat="1" ht="18.75">
      <c r="A4" s="543" t="s">
        <v>34</v>
      </c>
      <c r="B4" s="543"/>
      <c r="C4" s="543"/>
      <c r="D4" s="543"/>
      <c r="E4" s="543"/>
      <c r="F4" s="543"/>
      <c r="G4" s="543"/>
    </row>
    <row r="5" spans="1:7" customFormat="1" ht="15.75">
      <c r="A5" s="544" t="s">
        <v>758</v>
      </c>
      <c r="B5" s="544"/>
      <c r="C5" s="544"/>
      <c r="D5" s="544"/>
      <c r="E5" s="544"/>
      <c r="F5" s="544"/>
      <c r="G5" s="544"/>
    </row>
    <row r="6" spans="1:7" customFormat="1">
      <c r="A6" s="545" t="s">
        <v>45</v>
      </c>
      <c r="B6" s="545"/>
      <c r="C6" s="545"/>
      <c r="D6" s="545"/>
      <c r="E6" s="545"/>
      <c r="F6" s="545"/>
      <c r="G6" s="545"/>
    </row>
    <row r="7" spans="1:7" s="172" customFormat="1">
      <c r="A7" s="177" t="s">
        <v>639</v>
      </c>
      <c r="B7" s="174" t="s">
        <v>756</v>
      </c>
      <c r="C7" s="174" t="s">
        <v>698</v>
      </c>
      <c r="D7" s="174" t="s">
        <v>700</v>
      </c>
      <c r="E7" s="174" t="s">
        <v>701</v>
      </c>
      <c r="F7" s="174" t="s">
        <v>702</v>
      </c>
      <c r="G7" s="174" t="s">
        <v>307</v>
      </c>
    </row>
    <row r="8" spans="1:7">
      <c r="A8" s="175" t="s">
        <v>759</v>
      </c>
      <c r="B8" s="153">
        <v>25574367142.599998</v>
      </c>
      <c r="C8" s="153">
        <v>12699967000</v>
      </c>
      <c r="D8" s="153">
        <v>2621591000</v>
      </c>
      <c r="E8" s="153">
        <v>2128065591.4099998</v>
      </c>
      <c r="F8" s="153">
        <v>18368289649.620003</v>
      </c>
      <c r="G8" s="153">
        <v>61392280383.629997</v>
      </c>
    </row>
    <row r="9" spans="1:7">
      <c r="A9" s="175" t="s">
        <v>747</v>
      </c>
      <c r="B9" s="153">
        <v>36901125333.209999</v>
      </c>
      <c r="C9" s="153"/>
      <c r="D9" s="153"/>
      <c r="E9" s="153"/>
      <c r="F9" s="153"/>
      <c r="G9" s="153">
        <v>36901125333.209999</v>
      </c>
    </row>
    <row r="10" spans="1:7">
      <c r="A10" s="175" t="s">
        <v>748</v>
      </c>
      <c r="B10" s="153">
        <v>20608594504.66</v>
      </c>
      <c r="C10" s="153"/>
      <c r="D10" s="153"/>
      <c r="E10" s="153"/>
      <c r="F10" s="153"/>
      <c r="G10" s="153">
        <v>20608594504.66</v>
      </c>
    </row>
    <row r="11" spans="1:7">
      <c r="A11" s="175" t="s">
        <v>749</v>
      </c>
      <c r="B11" s="153">
        <v>2720561182.1199999</v>
      </c>
      <c r="C11" s="153"/>
      <c r="D11" s="153"/>
      <c r="E11" s="153"/>
      <c r="F11" s="153"/>
      <c r="G11" s="153">
        <v>2720561182.1199999</v>
      </c>
    </row>
    <row r="12" spans="1:7" s="173" customFormat="1">
      <c r="A12" s="176" t="s">
        <v>637</v>
      </c>
      <c r="B12" s="150">
        <v>85804648162.589996</v>
      </c>
      <c r="C12" s="150">
        <v>12699967000</v>
      </c>
      <c r="D12" s="150">
        <v>2621591000</v>
      </c>
      <c r="E12" s="150">
        <v>2128065591.4099998</v>
      </c>
      <c r="F12" s="150">
        <v>18368289649.620003</v>
      </c>
      <c r="G12" s="150">
        <v>121622561403.62</v>
      </c>
    </row>
  </sheetData>
  <mergeCells count="6">
    <mergeCell ref="A6:G6"/>
    <mergeCell ref="A1:G1"/>
    <mergeCell ref="A2:G2"/>
    <mergeCell ref="A3:G3"/>
    <mergeCell ref="A4:G4"/>
    <mergeCell ref="A5: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selection activeCell="L12" sqref="L12"/>
    </sheetView>
  </sheetViews>
  <sheetFormatPr defaultColWidth="8.7109375" defaultRowHeight="15"/>
  <cols>
    <col min="1" max="1" width="9.5703125" style="181" customWidth="1"/>
    <col min="2" max="2" width="29.28515625" style="158" customWidth="1"/>
    <col min="3" max="3" width="15.28515625" style="158" bestFit="1" customWidth="1"/>
    <col min="4" max="5" width="14.28515625" style="158" bestFit="1" customWidth="1"/>
    <col min="6" max="9" width="14.28515625" style="158" customWidth="1"/>
    <col min="10" max="10" width="16.5703125" style="158" customWidth="1"/>
    <col min="11" max="11" width="16.28515625" style="158" bestFit="1" customWidth="1"/>
    <col min="12" max="12" width="16.5703125" style="158" customWidth="1"/>
    <col min="13" max="13" width="16.28515625" style="158" bestFit="1" customWidth="1"/>
    <col min="14" max="16384" width="8.7109375" style="158"/>
  </cols>
  <sheetData>
    <row r="1" spans="1:11" customFormat="1">
      <c r="A1" s="540" t="s">
        <v>760</v>
      </c>
      <c r="B1" s="540"/>
      <c r="C1" s="540"/>
      <c r="D1" s="540"/>
      <c r="E1" s="540"/>
      <c r="F1" s="540"/>
      <c r="G1" s="540"/>
      <c r="H1" s="540"/>
      <c r="I1" s="540"/>
      <c r="J1" s="540"/>
      <c r="K1" s="540"/>
    </row>
    <row r="2" spans="1:11" customFormat="1">
      <c r="A2" s="541" t="s">
        <v>33</v>
      </c>
      <c r="B2" s="541"/>
      <c r="C2" s="541"/>
      <c r="D2" s="541"/>
      <c r="E2" s="541"/>
      <c r="F2" s="541"/>
      <c r="G2" s="541"/>
      <c r="H2" s="541"/>
      <c r="I2" s="541"/>
      <c r="J2" s="541"/>
      <c r="K2" s="541"/>
    </row>
    <row r="3" spans="1:11" customFormat="1" ht="15.75">
      <c r="A3" s="542" t="s">
        <v>35</v>
      </c>
      <c r="B3" s="542"/>
      <c r="C3" s="542"/>
      <c r="D3" s="542"/>
      <c r="E3" s="542"/>
      <c r="F3" s="542"/>
      <c r="G3" s="542"/>
      <c r="H3" s="542"/>
      <c r="I3" s="542"/>
      <c r="J3" s="542"/>
      <c r="K3" s="542"/>
    </row>
    <row r="4" spans="1:11" customFormat="1" ht="18.75">
      <c r="A4" s="543" t="s">
        <v>34</v>
      </c>
      <c r="B4" s="543"/>
      <c r="C4" s="543"/>
      <c r="D4" s="543"/>
      <c r="E4" s="543"/>
      <c r="F4" s="543"/>
      <c r="G4" s="543"/>
      <c r="H4" s="543"/>
      <c r="I4" s="543"/>
      <c r="J4" s="543"/>
      <c r="K4" s="543"/>
    </row>
    <row r="5" spans="1:11" customFormat="1" ht="15.75">
      <c r="A5" s="544" t="s">
        <v>761</v>
      </c>
      <c r="B5" s="544"/>
      <c r="C5" s="544"/>
      <c r="D5" s="544"/>
      <c r="E5" s="544"/>
      <c r="F5" s="544"/>
      <c r="G5" s="544"/>
      <c r="H5" s="544"/>
      <c r="I5" s="544"/>
      <c r="J5" s="544"/>
      <c r="K5" s="544"/>
    </row>
    <row r="6" spans="1:11" customFormat="1">
      <c r="A6" s="545" t="s">
        <v>45</v>
      </c>
      <c r="B6" s="545"/>
      <c r="C6" s="545"/>
      <c r="D6" s="545"/>
      <c r="E6" s="545"/>
      <c r="F6" s="545"/>
      <c r="G6" s="545"/>
      <c r="H6" s="545"/>
      <c r="I6" s="545"/>
      <c r="J6" s="545"/>
      <c r="K6" s="545"/>
    </row>
    <row r="8" spans="1:11" s="180" customFormat="1" ht="30.75" customHeight="1">
      <c r="A8" s="178" t="s">
        <v>762</v>
      </c>
      <c r="B8" s="179" t="s">
        <v>763</v>
      </c>
      <c r="C8" s="179" t="s">
        <v>696</v>
      </c>
      <c r="D8" s="179" t="s">
        <v>697</v>
      </c>
      <c r="E8" s="179" t="s">
        <v>698</v>
      </c>
      <c r="F8" s="179" t="s">
        <v>699</v>
      </c>
      <c r="G8" s="179" t="s">
        <v>700</v>
      </c>
      <c r="H8" s="179" t="s">
        <v>701</v>
      </c>
      <c r="I8" s="179" t="s">
        <v>702</v>
      </c>
      <c r="J8" s="179" t="s">
        <v>703</v>
      </c>
      <c r="K8" s="179" t="s">
        <v>764</v>
      </c>
    </row>
    <row r="9" spans="1:11">
      <c r="A9" s="153">
        <v>21111</v>
      </c>
      <c r="B9" s="175" t="s">
        <v>442</v>
      </c>
      <c r="C9" s="153">
        <v>91282932320.89006</v>
      </c>
      <c r="D9" s="153"/>
      <c r="E9" s="153"/>
      <c r="F9" s="153">
        <v>14825975.85</v>
      </c>
      <c r="G9" s="153">
        <v>13739769.579999998</v>
      </c>
      <c r="H9" s="153"/>
      <c r="I9" s="153"/>
      <c r="J9" s="153"/>
      <c r="K9" s="153">
        <v>91311498066.320068</v>
      </c>
    </row>
    <row r="10" spans="1:11">
      <c r="A10" s="153">
        <v>21112</v>
      </c>
      <c r="B10" s="175" t="s">
        <v>443</v>
      </c>
      <c r="C10" s="153">
        <v>1126477418.9499996</v>
      </c>
      <c r="D10" s="153"/>
      <c r="E10" s="153"/>
      <c r="F10" s="153"/>
      <c r="G10" s="153"/>
      <c r="H10" s="153"/>
      <c r="I10" s="153"/>
      <c r="J10" s="153"/>
      <c r="K10" s="153">
        <v>1126477418.9499996</v>
      </c>
    </row>
    <row r="11" spans="1:11">
      <c r="A11" s="153">
        <v>21121</v>
      </c>
      <c r="B11" s="175" t="s">
        <v>445</v>
      </c>
      <c r="C11" s="153">
        <v>2362686851.4100003</v>
      </c>
      <c r="D11" s="153"/>
      <c r="E11" s="153"/>
      <c r="F11" s="153">
        <v>23100</v>
      </c>
      <c r="G11" s="153">
        <v>154300</v>
      </c>
      <c r="H11" s="153"/>
      <c r="I11" s="153"/>
      <c r="J11" s="153"/>
      <c r="K11" s="153">
        <v>2362864251.4100003</v>
      </c>
    </row>
    <row r="12" spans="1:11">
      <c r="A12" s="153">
        <v>21122</v>
      </c>
      <c r="B12" s="175" t="s">
        <v>446</v>
      </c>
      <c r="C12" s="153">
        <v>13179940887.959988</v>
      </c>
      <c r="D12" s="153"/>
      <c r="E12" s="153"/>
      <c r="F12" s="153"/>
      <c r="G12" s="153"/>
      <c r="H12" s="153"/>
      <c r="I12" s="153"/>
      <c r="J12" s="153"/>
      <c r="K12" s="153">
        <v>13179940887.959988</v>
      </c>
    </row>
    <row r="13" spans="1:11">
      <c r="A13" s="153">
        <v>21123</v>
      </c>
      <c r="B13" s="175" t="s">
        <v>447</v>
      </c>
      <c r="C13" s="153">
        <v>283520637.46000004</v>
      </c>
      <c r="D13" s="153"/>
      <c r="E13" s="153"/>
      <c r="F13" s="153">
        <v>194185.17</v>
      </c>
      <c r="G13" s="153">
        <v>299573.43</v>
      </c>
      <c r="H13" s="153"/>
      <c r="I13" s="153"/>
      <c r="J13" s="153"/>
      <c r="K13" s="153">
        <v>284014396.06000006</v>
      </c>
    </row>
    <row r="14" spans="1:11">
      <c r="A14" s="153">
        <v>21131</v>
      </c>
      <c r="B14" s="175" t="s">
        <v>449</v>
      </c>
      <c r="C14" s="153">
        <v>745612519.6099999</v>
      </c>
      <c r="D14" s="153"/>
      <c r="E14" s="153"/>
      <c r="F14" s="153"/>
      <c r="G14" s="153">
        <v>101620.75</v>
      </c>
      <c r="H14" s="153"/>
      <c r="I14" s="153"/>
      <c r="J14" s="153"/>
      <c r="K14" s="153">
        <v>745714140.3599999</v>
      </c>
    </row>
    <row r="15" spans="1:11">
      <c r="A15" s="153">
        <v>21132</v>
      </c>
      <c r="B15" s="175" t="s">
        <v>450</v>
      </c>
      <c r="C15" s="153">
        <v>5506156934.6099997</v>
      </c>
      <c r="D15" s="153"/>
      <c r="E15" s="153"/>
      <c r="F15" s="153">
        <v>20071.919999999998</v>
      </c>
      <c r="G15" s="153">
        <v>449849.56</v>
      </c>
      <c r="H15" s="153"/>
      <c r="I15" s="153"/>
      <c r="J15" s="153"/>
      <c r="K15" s="153">
        <v>5506626856.0900002</v>
      </c>
    </row>
    <row r="16" spans="1:11">
      <c r="A16" s="153">
        <v>21133</v>
      </c>
      <c r="B16" s="175" t="s">
        <v>451</v>
      </c>
      <c r="C16" s="153">
        <v>11160723.5</v>
      </c>
      <c r="D16" s="153"/>
      <c r="E16" s="153"/>
      <c r="F16" s="153"/>
      <c r="G16" s="153"/>
      <c r="H16" s="153"/>
      <c r="I16" s="153"/>
      <c r="J16" s="153"/>
      <c r="K16" s="153">
        <v>11160723.5</v>
      </c>
    </row>
    <row r="17" spans="1:11">
      <c r="A17" s="153">
        <v>21134</v>
      </c>
      <c r="B17" s="175" t="s">
        <v>452</v>
      </c>
      <c r="C17" s="153">
        <v>121284937.81999999</v>
      </c>
      <c r="D17" s="153"/>
      <c r="E17" s="153">
        <v>284000</v>
      </c>
      <c r="F17" s="153">
        <v>2235545</v>
      </c>
      <c r="G17" s="153">
        <v>748600</v>
      </c>
      <c r="H17" s="153">
        <v>117000</v>
      </c>
      <c r="I17" s="153"/>
      <c r="J17" s="153"/>
      <c r="K17" s="153">
        <v>124670082.81999999</v>
      </c>
    </row>
    <row r="18" spans="1:11">
      <c r="A18" s="153">
        <v>21135</v>
      </c>
      <c r="B18" s="175" t="s">
        <v>453</v>
      </c>
      <c r="C18" s="153">
        <v>116346125.36</v>
      </c>
      <c r="D18" s="153"/>
      <c r="E18" s="153"/>
      <c r="F18" s="153">
        <v>0</v>
      </c>
      <c r="G18" s="153"/>
      <c r="H18" s="153"/>
      <c r="I18" s="153"/>
      <c r="J18" s="153"/>
      <c r="K18" s="153">
        <v>116346125.36</v>
      </c>
    </row>
    <row r="19" spans="1:11">
      <c r="A19" s="153">
        <v>21136</v>
      </c>
      <c r="B19" s="175" t="s">
        <v>454</v>
      </c>
      <c r="C19" s="153">
        <v>782766960</v>
      </c>
      <c r="D19" s="153"/>
      <c r="E19" s="153"/>
      <c r="F19" s="153"/>
      <c r="G19" s="153"/>
      <c r="H19" s="153"/>
      <c r="I19" s="153"/>
      <c r="J19" s="153"/>
      <c r="K19" s="153">
        <v>782766960</v>
      </c>
    </row>
    <row r="20" spans="1:11">
      <c r="A20" s="153">
        <v>21139</v>
      </c>
      <c r="B20" s="175" t="s">
        <v>455</v>
      </c>
      <c r="C20" s="153">
        <v>1697022675.46</v>
      </c>
      <c r="D20" s="153"/>
      <c r="E20" s="153"/>
      <c r="F20" s="153">
        <v>3914925</v>
      </c>
      <c r="G20" s="153">
        <v>496603.5</v>
      </c>
      <c r="H20" s="153"/>
      <c r="I20" s="153"/>
      <c r="J20" s="153"/>
      <c r="K20" s="153">
        <v>1701434203.96</v>
      </c>
    </row>
    <row r="21" spans="1:11">
      <c r="A21" s="153">
        <v>21141</v>
      </c>
      <c r="B21" s="175" t="s">
        <v>457</v>
      </c>
      <c r="C21" s="153">
        <v>39763190.990000002</v>
      </c>
      <c r="D21" s="153"/>
      <c r="E21" s="153"/>
      <c r="F21" s="153">
        <v>20447.599999999999</v>
      </c>
      <c r="G21" s="153">
        <v>45512.4</v>
      </c>
      <c r="H21" s="153"/>
      <c r="I21" s="153"/>
      <c r="J21" s="153"/>
      <c r="K21" s="153">
        <v>39829150.990000002</v>
      </c>
    </row>
    <row r="22" spans="1:11">
      <c r="A22" s="153">
        <v>21142</v>
      </c>
      <c r="B22" s="175" t="s">
        <v>458</v>
      </c>
      <c r="C22" s="153">
        <v>351696173.44000006</v>
      </c>
      <c r="D22" s="153"/>
      <c r="E22" s="153"/>
      <c r="F22" s="153">
        <v>18600</v>
      </c>
      <c r="G22" s="153">
        <v>41400</v>
      </c>
      <c r="H22" s="153"/>
      <c r="I22" s="153"/>
      <c r="J22" s="153"/>
      <c r="K22" s="153">
        <v>351756173.44000006</v>
      </c>
    </row>
    <row r="23" spans="1:11">
      <c r="A23" s="153">
        <v>21149</v>
      </c>
      <c r="B23" s="175" t="s">
        <v>459</v>
      </c>
      <c r="C23" s="153">
        <v>16398284.030000001</v>
      </c>
      <c r="D23" s="153"/>
      <c r="E23" s="153"/>
      <c r="F23" s="153">
        <v>2945</v>
      </c>
      <c r="G23" s="153">
        <v>6555</v>
      </c>
      <c r="H23" s="153"/>
      <c r="I23" s="153"/>
      <c r="J23" s="153"/>
      <c r="K23" s="153">
        <v>16407784.030000001</v>
      </c>
    </row>
    <row r="24" spans="1:11">
      <c r="A24" s="153">
        <v>21212</v>
      </c>
      <c r="B24" s="175" t="s">
        <v>462</v>
      </c>
      <c r="C24" s="153">
        <v>354830419.12000024</v>
      </c>
      <c r="D24" s="153"/>
      <c r="E24" s="153"/>
      <c r="F24" s="153"/>
      <c r="G24" s="153"/>
      <c r="H24" s="153"/>
      <c r="I24" s="153"/>
      <c r="J24" s="153"/>
      <c r="K24" s="153">
        <v>354830419.12000024</v>
      </c>
    </row>
    <row r="25" spans="1:11">
      <c r="A25" s="153">
        <v>21213</v>
      </c>
      <c r="B25" s="175" t="s">
        <v>463</v>
      </c>
      <c r="C25" s="153">
        <v>1089317580.3400002</v>
      </c>
      <c r="D25" s="153"/>
      <c r="E25" s="153"/>
      <c r="F25" s="153">
        <v>8363.25</v>
      </c>
      <c r="G25" s="153">
        <v>37551.25</v>
      </c>
      <c r="H25" s="153"/>
      <c r="I25" s="153"/>
      <c r="J25" s="153"/>
      <c r="K25" s="153">
        <v>1089363494.8400002</v>
      </c>
    </row>
    <row r="26" spans="1:11">
      <c r="A26" s="153">
        <v>21214</v>
      </c>
      <c r="B26" s="175" t="s">
        <v>464</v>
      </c>
      <c r="C26" s="153">
        <v>1200000</v>
      </c>
      <c r="D26" s="153"/>
      <c r="E26" s="153"/>
      <c r="F26" s="153"/>
      <c r="G26" s="153"/>
      <c r="H26" s="153"/>
      <c r="I26" s="153"/>
      <c r="J26" s="153"/>
      <c r="K26" s="153">
        <v>1200000</v>
      </c>
    </row>
    <row r="27" spans="1:11">
      <c r="A27" s="153">
        <v>21219</v>
      </c>
      <c r="B27" s="175" t="s">
        <v>465</v>
      </c>
      <c r="C27" s="153">
        <v>19657520</v>
      </c>
      <c r="D27" s="153"/>
      <c r="E27" s="153"/>
      <c r="F27" s="153"/>
      <c r="G27" s="153"/>
      <c r="H27" s="153"/>
      <c r="I27" s="153"/>
      <c r="J27" s="153"/>
      <c r="K27" s="153">
        <v>19657520</v>
      </c>
    </row>
    <row r="28" spans="1:11">
      <c r="A28" s="153">
        <v>21222</v>
      </c>
      <c r="B28" s="175" t="s">
        <v>467</v>
      </c>
      <c r="C28" s="153">
        <v>79400</v>
      </c>
      <c r="D28" s="153"/>
      <c r="E28" s="153"/>
      <c r="F28" s="153"/>
      <c r="G28" s="153"/>
      <c r="H28" s="153"/>
      <c r="I28" s="153"/>
      <c r="J28" s="153"/>
      <c r="K28" s="153">
        <v>79400</v>
      </c>
    </row>
    <row r="29" spans="1:11">
      <c r="A29" s="153">
        <v>21223</v>
      </c>
      <c r="B29" s="175" t="s">
        <v>468</v>
      </c>
      <c r="C29" s="153">
        <v>1762400.17</v>
      </c>
      <c r="D29" s="153"/>
      <c r="E29" s="153"/>
      <c r="F29" s="153"/>
      <c r="G29" s="153"/>
      <c r="H29" s="153"/>
      <c r="I29" s="153"/>
      <c r="J29" s="153"/>
      <c r="K29" s="153">
        <v>1762400.17</v>
      </c>
    </row>
    <row r="30" spans="1:11">
      <c r="A30" s="153">
        <v>22111</v>
      </c>
      <c r="B30" s="175" t="s">
        <v>471</v>
      </c>
      <c r="C30" s="153">
        <v>1788331241.1500013</v>
      </c>
      <c r="D30" s="153">
        <v>8645</v>
      </c>
      <c r="E30" s="153"/>
      <c r="F30" s="153">
        <v>1721342.74</v>
      </c>
      <c r="G30" s="153">
        <v>6119987.9100000001</v>
      </c>
      <c r="H30" s="153"/>
      <c r="I30" s="153"/>
      <c r="J30" s="153"/>
      <c r="K30" s="153">
        <v>1796181216.8000014</v>
      </c>
    </row>
    <row r="31" spans="1:11">
      <c r="A31" s="153">
        <v>22112</v>
      </c>
      <c r="B31" s="175" t="s">
        <v>472</v>
      </c>
      <c r="C31" s="153">
        <v>831839444.03000069</v>
      </c>
      <c r="D31" s="153">
        <v>48595</v>
      </c>
      <c r="E31" s="153">
        <v>255224</v>
      </c>
      <c r="F31" s="153">
        <v>5066909.6899999995</v>
      </c>
      <c r="G31" s="153">
        <v>10920631.25</v>
      </c>
      <c r="H31" s="153">
        <v>185998</v>
      </c>
      <c r="I31" s="153"/>
      <c r="J31" s="153"/>
      <c r="K31" s="153">
        <v>848316801.97000074</v>
      </c>
    </row>
    <row r="32" spans="1:11">
      <c r="A32" s="153">
        <v>22211</v>
      </c>
      <c r="B32" s="175" t="s">
        <v>475</v>
      </c>
      <c r="C32" s="153">
        <v>111177719.94</v>
      </c>
      <c r="D32" s="153"/>
      <c r="E32" s="153"/>
      <c r="F32" s="153">
        <v>968973.36</v>
      </c>
      <c r="G32" s="153">
        <v>7356.96</v>
      </c>
      <c r="H32" s="153"/>
      <c r="I32" s="153"/>
      <c r="J32" s="153"/>
      <c r="K32" s="153">
        <v>112154050.25999999</v>
      </c>
    </row>
    <row r="33" spans="1:11">
      <c r="A33" s="153">
        <v>22212</v>
      </c>
      <c r="B33" s="175" t="s">
        <v>476</v>
      </c>
      <c r="C33" s="153">
        <v>2277615122.1499996</v>
      </c>
      <c r="D33" s="153">
        <v>55477</v>
      </c>
      <c r="E33" s="153"/>
      <c r="F33" s="153">
        <v>13768191.91</v>
      </c>
      <c r="G33" s="153">
        <v>37263225.640000008</v>
      </c>
      <c r="H33" s="153">
        <v>420024</v>
      </c>
      <c r="I33" s="153"/>
      <c r="J33" s="153"/>
      <c r="K33" s="153">
        <v>2329122040.6999993</v>
      </c>
    </row>
    <row r="34" spans="1:11">
      <c r="A34" s="153">
        <v>22213</v>
      </c>
      <c r="B34" s="175" t="s">
        <v>477</v>
      </c>
      <c r="C34" s="153">
        <v>1485578540.8200009</v>
      </c>
      <c r="D34" s="153">
        <v>575810</v>
      </c>
      <c r="E34" s="153"/>
      <c r="F34" s="153">
        <v>12904596.6</v>
      </c>
      <c r="G34" s="153">
        <v>30618022.450000007</v>
      </c>
      <c r="H34" s="153">
        <v>801377.89</v>
      </c>
      <c r="I34" s="153"/>
      <c r="J34" s="153"/>
      <c r="K34" s="153">
        <v>1530478347.7600009</v>
      </c>
    </row>
    <row r="35" spans="1:11">
      <c r="A35" s="153">
        <v>22214</v>
      </c>
      <c r="B35" s="175" t="s">
        <v>478</v>
      </c>
      <c r="C35" s="153">
        <v>575386554.72000062</v>
      </c>
      <c r="D35" s="153">
        <v>68540</v>
      </c>
      <c r="E35" s="153"/>
      <c r="F35" s="153">
        <v>2649592.2999999998</v>
      </c>
      <c r="G35" s="153">
        <v>2632755.66</v>
      </c>
      <c r="H35" s="153"/>
      <c r="I35" s="153"/>
      <c r="J35" s="153"/>
      <c r="K35" s="153">
        <v>580737442.68000054</v>
      </c>
    </row>
    <row r="36" spans="1:11">
      <c r="A36" s="153">
        <v>22221</v>
      </c>
      <c r="B36" s="175" t="s">
        <v>480</v>
      </c>
      <c r="C36" s="153">
        <v>568174281.09000015</v>
      </c>
      <c r="D36" s="153"/>
      <c r="E36" s="153"/>
      <c r="F36" s="153">
        <v>3949951.77</v>
      </c>
      <c r="G36" s="153">
        <v>4340143.45</v>
      </c>
      <c r="H36" s="153">
        <v>295619</v>
      </c>
      <c r="I36" s="153"/>
      <c r="J36" s="153"/>
      <c r="K36" s="153">
        <v>576759995.31000018</v>
      </c>
    </row>
    <row r="37" spans="1:11">
      <c r="A37" s="153">
        <v>22231</v>
      </c>
      <c r="B37" s="175" t="s">
        <v>482</v>
      </c>
      <c r="C37" s="153">
        <v>438231907.46999985</v>
      </c>
      <c r="D37" s="153"/>
      <c r="E37" s="153"/>
      <c r="F37" s="153">
        <v>848462.55</v>
      </c>
      <c r="G37" s="153">
        <v>3508588.92</v>
      </c>
      <c r="H37" s="153"/>
      <c r="I37" s="153"/>
      <c r="J37" s="153"/>
      <c r="K37" s="153">
        <v>442588958.93999988</v>
      </c>
    </row>
    <row r="38" spans="1:11">
      <c r="A38" s="153">
        <v>22291</v>
      </c>
      <c r="B38" s="175" t="s">
        <v>484</v>
      </c>
      <c r="C38" s="153">
        <v>130289251.11999995</v>
      </c>
      <c r="D38" s="153"/>
      <c r="E38" s="153"/>
      <c r="F38" s="153">
        <v>200000</v>
      </c>
      <c r="G38" s="153">
        <v>401567</v>
      </c>
      <c r="H38" s="153"/>
      <c r="I38" s="153"/>
      <c r="J38" s="153"/>
      <c r="K38" s="153">
        <v>130890818.11999995</v>
      </c>
    </row>
    <row r="39" spans="1:11">
      <c r="A39" s="153">
        <v>22311</v>
      </c>
      <c r="B39" s="175" t="s">
        <v>486</v>
      </c>
      <c r="C39" s="153">
        <v>2234275407.8299999</v>
      </c>
      <c r="D39" s="153">
        <v>3377295</v>
      </c>
      <c r="E39" s="153">
        <v>5341921.75</v>
      </c>
      <c r="F39" s="153">
        <v>40406103.330000006</v>
      </c>
      <c r="G39" s="153">
        <v>68291811.819999993</v>
      </c>
      <c r="H39" s="153">
        <v>12959402.98</v>
      </c>
      <c r="I39" s="153"/>
      <c r="J39" s="153"/>
      <c r="K39" s="153">
        <v>2364651942.71</v>
      </c>
    </row>
    <row r="40" spans="1:11">
      <c r="A40" s="153">
        <v>22312</v>
      </c>
      <c r="B40" s="175" t="s">
        <v>487</v>
      </c>
      <c r="C40" s="153">
        <v>169932626.72000003</v>
      </c>
      <c r="D40" s="153"/>
      <c r="E40" s="153"/>
      <c r="F40" s="153"/>
      <c r="G40" s="153"/>
      <c r="H40" s="153"/>
      <c r="I40" s="153"/>
      <c r="J40" s="153"/>
      <c r="K40" s="153">
        <v>169932626.72000003</v>
      </c>
    </row>
    <row r="41" spans="1:11">
      <c r="A41" s="153">
        <v>22313</v>
      </c>
      <c r="B41" s="175" t="s">
        <v>488</v>
      </c>
      <c r="C41" s="153">
        <v>30766620.370000001</v>
      </c>
      <c r="D41" s="153"/>
      <c r="E41" s="153"/>
      <c r="F41" s="153">
        <v>278077.12</v>
      </c>
      <c r="G41" s="153">
        <v>364151.44</v>
      </c>
      <c r="H41" s="153"/>
      <c r="I41" s="153"/>
      <c r="J41" s="153"/>
      <c r="K41" s="153">
        <v>31408848.930000003</v>
      </c>
    </row>
    <row r="42" spans="1:11">
      <c r="A42" s="153">
        <v>22314</v>
      </c>
      <c r="B42" s="175" t="s">
        <v>489</v>
      </c>
      <c r="C42" s="153">
        <v>179523752.83999994</v>
      </c>
      <c r="D42" s="153"/>
      <c r="E42" s="153"/>
      <c r="F42" s="153">
        <v>698153.6</v>
      </c>
      <c r="G42" s="153">
        <v>1007146.56</v>
      </c>
      <c r="H42" s="153">
        <v>6186</v>
      </c>
      <c r="I42" s="153"/>
      <c r="J42" s="153"/>
      <c r="K42" s="153">
        <v>181235238.99999994</v>
      </c>
    </row>
    <row r="43" spans="1:11">
      <c r="A43" s="153">
        <v>22315</v>
      </c>
      <c r="B43" s="175" t="s">
        <v>490</v>
      </c>
      <c r="C43" s="153">
        <v>583760768.37999988</v>
      </c>
      <c r="D43" s="153"/>
      <c r="E43" s="153">
        <v>135972</v>
      </c>
      <c r="F43" s="153">
        <v>5494622.6600000001</v>
      </c>
      <c r="G43" s="153">
        <v>15030314.689999999</v>
      </c>
      <c r="H43" s="153">
        <v>724434</v>
      </c>
      <c r="I43" s="153"/>
      <c r="J43" s="153"/>
      <c r="K43" s="153">
        <v>605146111.7299999</v>
      </c>
    </row>
    <row r="44" spans="1:11">
      <c r="A44" s="153">
        <v>22319</v>
      </c>
      <c r="B44" s="175" t="s">
        <v>491</v>
      </c>
      <c r="C44" s="153">
        <v>106122639</v>
      </c>
      <c r="D44" s="153"/>
      <c r="E44" s="153"/>
      <c r="F44" s="153">
        <v>4878838.3100000005</v>
      </c>
      <c r="G44" s="153">
        <v>91805</v>
      </c>
      <c r="H44" s="153"/>
      <c r="I44" s="153"/>
      <c r="J44" s="153"/>
      <c r="K44" s="153">
        <v>111093282.31</v>
      </c>
    </row>
    <row r="45" spans="1:11">
      <c r="A45" s="153">
        <v>22411</v>
      </c>
      <c r="B45" s="175" t="s">
        <v>494</v>
      </c>
      <c r="C45" s="153">
        <v>1039785247.1499999</v>
      </c>
      <c r="D45" s="153">
        <v>2275213</v>
      </c>
      <c r="E45" s="153"/>
      <c r="F45" s="153">
        <v>196690614.19</v>
      </c>
      <c r="G45" s="153">
        <v>760696221.48999989</v>
      </c>
      <c r="H45" s="153">
        <v>550675642.44999993</v>
      </c>
      <c r="I45" s="153"/>
      <c r="J45" s="153"/>
      <c r="K45" s="153">
        <v>2550122938.2799997</v>
      </c>
    </row>
    <row r="46" spans="1:11">
      <c r="A46" s="153">
        <v>22412</v>
      </c>
      <c r="B46" s="175" t="s">
        <v>495</v>
      </c>
      <c r="C46" s="153">
        <v>129485985.78000002</v>
      </c>
      <c r="D46" s="153">
        <v>1694868</v>
      </c>
      <c r="E46" s="153">
        <v>27255376</v>
      </c>
      <c r="F46" s="153">
        <v>849895.4</v>
      </c>
      <c r="G46" s="153">
        <v>638996.30000000005</v>
      </c>
      <c r="H46" s="153">
        <v>1316914.8</v>
      </c>
      <c r="I46" s="153"/>
      <c r="J46" s="153"/>
      <c r="K46" s="153">
        <v>161242036.28000006</v>
      </c>
    </row>
    <row r="47" spans="1:11">
      <c r="A47" s="153">
        <v>22413</v>
      </c>
      <c r="B47" s="175" t="s">
        <v>496</v>
      </c>
      <c r="C47" s="153">
        <v>5375239136.8099985</v>
      </c>
      <c r="D47" s="153">
        <v>73516</v>
      </c>
      <c r="E47" s="153">
        <v>2924768</v>
      </c>
      <c r="F47" s="153">
        <v>20841185.91</v>
      </c>
      <c r="G47" s="153">
        <v>42992861.370000005</v>
      </c>
      <c r="H47" s="153"/>
      <c r="I47" s="153"/>
      <c r="J47" s="153"/>
      <c r="K47" s="153">
        <v>5442071468.0899982</v>
      </c>
    </row>
    <row r="48" spans="1:11">
      <c r="A48" s="153">
        <v>22419</v>
      </c>
      <c r="B48" s="175" t="s">
        <v>497</v>
      </c>
      <c r="C48" s="153">
        <v>817123254.17000031</v>
      </c>
      <c r="D48" s="153"/>
      <c r="E48" s="153"/>
      <c r="F48" s="153">
        <v>7538574.29</v>
      </c>
      <c r="G48" s="153">
        <v>3228704</v>
      </c>
      <c r="H48" s="153">
        <v>24700000</v>
      </c>
      <c r="I48" s="153"/>
      <c r="J48" s="153"/>
      <c r="K48" s="153">
        <v>852590532.46000028</v>
      </c>
    </row>
    <row r="49" spans="1:11">
      <c r="A49" s="153">
        <v>22511</v>
      </c>
      <c r="B49" s="175" t="s">
        <v>500</v>
      </c>
      <c r="C49" s="153">
        <v>660384630.23000014</v>
      </c>
      <c r="D49" s="153"/>
      <c r="E49" s="153">
        <v>2224161</v>
      </c>
      <c r="F49" s="153">
        <v>20985390.379999999</v>
      </c>
      <c r="G49" s="153">
        <v>1557987.7</v>
      </c>
      <c r="H49" s="153">
        <v>6492199</v>
      </c>
      <c r="I49" s="153"/>
      <c r="J49" s="153"/>
      <c r="K49" s="153">
        <v>691644368.31000018</v>
      </c>
    </row>
    <row r="50" spans="1:11">
      <c r="A50" s="153">
        <v>22512</v>
      </c>
      <c r="B50" s="175" t="s">
        <v>501</v>
      </c>
      <c r="C50" s="153">
        <v>293060370.45999998</v>
      </c>
      <c r="D50" s="153"/>
      <c r="E50" s="153"/>
      <c r="F50" s="153">
        <v>54758365.080000006</v>
      </c>
      <c r="G50" s="153">
        <v>647483939.03999996</v>
      </c>
      <c r="H50" s="153">
        <v>111272517</v>
      </c>
      <c r="I50" s="153"/>
      <c r="J50" s="153"/>
      <c r="K50" s="153">
        <v>1106575191.5799999</v>
      </c>
    </row>
    <row r="51" spans="1:11">
      <c r="A51" s="153">
        <v>22521</v>
      </c>
      <c r="B51" s="175" t="s">
        <v>503</v>
      </c>
      <c r="C51" s="153">
        <v>940914138.4199996</v>
      </c>
      <c r="D51" s="153"/>
      <c r="E51" s="153"/>
      <c r="F51" s="153"/>
      <c r="G51" s="153"/>
      <c r="H51" s="153"/>
      <c r="I51" s="153"/>
      <c r="J51" s="153"/>
      <c r="K51" s="153">
        <v>940914138.4199996</v>
      </c>
    </row>
    <row r="52" spans="1:11">
      <c r="A52" s="153">
        <v>22522</v>
      </c>
      <c r="B52" s="175" t="s">
        <v>504</v>
      </c>
      <c r="C52" s="153">
        <v>6312339227.0500031</v>
      </c>
      <c r="D52" s="153">
        <v>65548704.799999997</v>
      </c>
      <c r="E52" s="153">
        <v>35802656</v>
      </c>
      <c r="F52" s="153">
        <v>619026329.54000008</v>
      </c>
      <c r="G52" s="153">
        <v>511726408.13999993</v>
      </c>
      <c r="H52" s="153">
        <v>515517039.67000002</v>
      </c>
      <c r="I52" s="153">
        <v>11966422.24</v>
      </c>
      <c r="J52" s="153">
        <v>310500000</v>
      </c>
      <c r="K52" s="153">
        <v>8382426787.4400034</v>
      </c>
    </row>
    <row r="53" spans="1:11">
      <c r="A53" s="153">
        <v>22529</v>
      </c>
      <c r="B53" s="175" t="s">
        <v>505</v>
      </c>
      <c r="C53" s="153">
        <v>371691726.23000008</v>
      </c>
      <c r="D53" s="153"/>
      <c r="E53" s="153"/>
      <c r="F53" s="153">
        <v>2343496</v>
      </c>
      <c r="G53" s="153">
        <v>226581.95</v>
      </c>
      <c r="H53" s="153"/>
      <c r="I53" s="153"/>
      <c r="J53" s="153"/>
      <c r="K53" s="153">
        <v>374261804.18000007</v>
      </c>
    </row>
    <row r="54" spans="1:11">
      <c r="A54" s="153">
        <v>22611</v>
      </c>
      <c r="B54" s="175" t="s">
        <v>507</v>
      </c>
      <c r="C54" s="153">
        <v>930070372.09000015</v>
      </c>
      <c r="D54" s="153">
        <v>220050</v>
      </c>
      <c r="E54" s="153">
        <v>321447</v>
      </c>
      <c r="F54" s="153">
        <v>33600397.890000001</v>
      </c>
      <c r="G54" s="153">
        <v>34575512.390000001</v>
      </c>
      <c r="H54" s="153">
        <v>3466931</v>
      </c>
      <c r="I54" s="153"/>
      <c r="J54" s="153"/>
      <c r="K54" s="153">
        <v>1002254710.3700001</v>
      </c>
    </row>
    <row r="55" spans="1:11">
      <c r="A55" s="153">
        <v>22612</v>
      </c>
      <c r="B55" s="175" t="s">
        <v>508</v>
      </c>
      <c r="C55" s="153">
        <v>1075906722.0499997</v>
      </c>
      <c r="D55" s="153">
        <v>66900</v>
      </c>
      <c r="E55" s="153"/>
      <c r="F55" s="153">
        <v>3083111.01</v>
      </c>
      <c r="G55" s="153">
        <v>3782029.66</v>
      </c>
      <c r="H55" s="153">
        <v>2508308.54</v>
      </c>
      <c r="I55" s="153"/>
      <c r="J55" s="153"/>
      <c r="K55" s="153">
        <v>1085347071.2599998</v>
      </c>
    </row>
    <row r="56" spans="1:11">
      <c r="A56" s="153">
        <v>22613</v>
      </c>
      <c r="B56" s="175" t="s">
        <v>509</v>
      </c>
      <c r="C56" s="153">
        <v>7818426.0499999998</v>
      </c>
      <c r="D56" s="153"/>
      <c r="E56" s="153"/>
      <c r="F56" s="153"/>
      <c r="G56" s="153"/>
      <c r="H56" s="153"/>
      <c r="I56" s="153"/>
      <c r="J56" s="153"/>
      <c r="K56" s="153">
        <v>7818426.0499999998</v>
      </c>
    </row>
    <row r="57" spans="1:11">
      <c r="A57" s="153">
        <v>22619</v>
      </c>
      <c r="B57" s="175" t="s">
        <v>510</v>
      </c>
      <c r="C57" s="153">
        <v>54314700.5</v>
      </c>
      <c r="D57" s="153"/>
      <c r="E57" s="153"/>
      <c r="F57" s="153"/>
      <c r="G57" s="153"/>
      <c r="H57" s="153"/>
      <c r="I57" s="153"/>
      <c r="J57" s="153"/>
      <c r="K57" s="153">
        <v>54314700.5</v>
      </c>
    </row>
    <row r="58" spans="1:11">
      <c r="A58" s="153">
        <v>22711</v>
      </c>
      <c r="B58" s="175" t="s">
        <v>765</v>
      </c>
      <c r="C58" s="153">
        <v>2384660505.1400003</v>
      </c>
      <c r="D58" s="153"/>
      <c r="E58" s="153">
        <v>621137</v>
      </c>
      <c r="F58" s="153">
        <v>9087031.5099999998</v>
      </c>
      <c r="G58" s="153">
        <v>16184769.969999999</v>
      </c>
      <c r="H58" s="153">
        <v>271693</v>
      </c>
      <c r="I58" s="153"/>
      <c r="J58" s="153"/>
      <c r="K58" s="153">
        <v>2410825136.6200004</v>
      </c>
    </row>
    <row r="59" spans="1:11">
      <c r="A59" s="153">
        <v>24111</v>
      </c>
      <c r="B59" s="175" t="s">
        <v>515</v>
      </c>
      <c r="C59" s="153">
        <v>6280550019.5900002</v>
      </c>
      <c r="D59" s="153"/>
      <c r="E59" s="153"/>
      <c r="F59" s="153"/>
      <c r="G59" s="153"/>
      <c r="H59" s="153"/>
      <c r="I59" s="153"/>
      <c r="J59" s="153"/>
      <c r="K59" s="153">
        <v>6280550019.5900002</v>
      </c>
    </row>
    <row r="60" spans="1:11">
      <c r="A60" s="153">
        <v>24211</v>
      </c>
      <c r="B60" s="175" t="s">
        <v>517</v>
      </c>
      <c r="C60" s="153">
        <v>28460562533.329998</v>
      </c>
      <c r="D60" s="153"/>
      <c r="E60" s="153"/>
      <c r="F60" s="153"/>
      <c r="G60" s="153"/>
      <c r="H60" s="153"/>
      <c r="I60" s="153"/>
      <c r="J60" s="153"/>
      <c r="K60" s="153">
        <v>28460562533.329998</v>
      </c>
    </row>
    <row r="61" spans="1:11">
      <c r="A61" s="153">
        <v>25111</v>
      </c>
      <c r="B61" s="175" t="s">
        <v>521</v>
      </c>
      <c r="C61" s="153">
        <v>500332751</v>
      </c>
      <c r="D61" s="153"/>
      <c r="E61" s="153"/>
      <c r="F61" s="153"/>
      <c r="G61" s="153">
        <v>446053.5</v>
      </c>
      <c r="H61" s="153"/>
      <c r="I61" s="153"/>
      <c r="J61" s="153"/>
      <c r="K61" s="153">
        <v>500778804.5</v>
      </c>
    </row>
    <row r="62" spans="1:11">
      <c r="A62" s="153">
        <v>25112</v>
      </c>
      <c r="B62" s="175" t="s">
        <v>522</v>
      </c>
      <c r="C62" s="153">
        <v>312839100.89999998</v>
      </c>
      <c r="D62" s="153"/>
      <c r="E62" s="153">
        <v>332572372</v>
      </c>
      <c r="F62" s="153"/>
      <c r="G62" s="153"/>
      <c r="H62" s="153"/>
      <c r="I62" s="153"/>
      <c r="J62" s="153"/>
      <c r="K62" s="153">
        <v>645411472.89999998</v>
      </c>
    </row>
    <row r="63" spans="1:11">
      <c r="A63" s="153">
        <v>25211</v>
      </c>
      <c r="B63" s="175" t="s">
        <v>525</v>
      </c>
      <c r="C63" s="153">
        <v>3119412.54</v>
      </c>
      <c r="D63" s="153"/>
      <c r="E63" s="153"/>
      <c r="F63" s="153">
        <v>8228950.5999999996</v>
      </c>
      <c r="G63" s="153">
        <v>1650865.02</v>
      </c>
      <c r="H63" s="153"/>
      <c r="I63" s="153"/>
      <c r="J63" s="153"/>
      <c r="K63" s="153">
        <v>12999228.16</v>
      </c>
    </row>
    <row r="64" spans="1:11">
      <c r="A64" s="153">
        <v>25212</v>
      </c>
      <c r="B64" s="175" t="s">
        <v>526</v>
      </c>
      <c r="C64" s="153">
        <v>95000000</v>
      </c>
      <c r="D64" s="153"/>
      <c r="E64" s="153"/>
      <c r="F64" s="153"/>
      <c r="G64" s="153"/>
      <c r="H64" s="153"/>
      <c r="I64" s="153"/>
      <c r="J64" s="153"/>
      <c r="K64" s="153">
        <v>95000000</v>
      </c>
    </row>
    <row r="65" spans="1:11">
      <c r="A65" s="153">
        <v>25315</v>
      </c>
      <c r="B65" s="175" t="s">
        <v>766</v>
      </c>
      <c r="C65" s="153">
        <v>13300000</v>
      </c>
      <c r="D65" s="153"/>
      <c r="E65" s="153"/>
      <c r="F65" s="153"/>
      <c r="G65" s="153"/>
      <c r="H65" s="153"/>
      <c r="I65" s="153"/>
      <c r="J65" s="153"/>
      <c r="K65" s="153">
        <v>13300000</v>
      </c>
    </row>
    <row r="66" spans="1:11">
      <c r="A66" s="153">
        <v>26211</v>
      </c>
      <c r="B66" s="175" t="s">
        <v>533</v>
      </c>
      <c r="C66" s="153">
        <v>258720073.84</v>
      </c>
      <c r="D66" s="153"/>
      <c r="E66" s="153"/>
      <c r="F66" s="153"/>
      <c r="G66" s="153"/>
      <c r="H66" s="153"/>
      <c r="I66" s="153"/>
      <c r="J66" s="153"/>
      <c r="K66" s="153">
        <v>258720073.84</v>
      </c>
    </row>
    <row r="67" spans="1:11">
      <c r="A67" s="153">
        <v>26311</v>
      </c>
      <c r="B67" s="175" t="s">
        <v>536</v>
      </c>
      <c r="C67" s="153">
        <v>842971658.27000034</v>
      </c>
      <c r="D67" s="153"/>
      <c r="E67" s="153"/>
      <c r="F67" s="153"/>
      <c r="G67" s="153"/>
      <c r="H67" s="153"/>
      <c r="I67" s="153"/>
      <c r="J67" s="153"/>
      <c r="K67" s="153">
        <v>842971658.27000034</v>
      </c>
    </row>
    <row r="68" spans="1:11">
      <c r="A68" s="153">
        <v>26312</v>
      </c>
      <c r="B68" s="175" t="s">
        <v>537</v>
      </c>
      <c r="C68" s="153">
        <v>14611181.050000001</v>
      </c>
      <c r="D68" s="153"/>
      <c r="E68" s="153"/>
      <c r="F68" s="153"/>
      <c r="G68" s="153">
        <v>24150749.350000001</v>
      </c>
      <c r="H68" s="153"/>
      <c r="I68" s="153"/>
      <c r="J68" s="153"/>
      <c r="K68" s="153">
        <v>38761930.400000006</v>
      </c>
    </row>
    <row r="69" spans="1:11">
      <c r="A69" s="153">
        <v>26322</v>
      </c>
      <c r="B69" s="175" t="s">
        <v>539</v>
      </c>
      <c r="C69" s="153">
        <v>405523809.71000004</v>
      </c>
      <c r="D69" s="153"/>
      <c r="E69" s="153"/>
      <c r="F69" s="153"/>
      <c r="G69" s="153">
        <v>1296085803.8400002</v>
      </c>
      <c r="H69" s="153"/>
      <c r="I69" s="153"/>
      <c r="J69" s="153"/>
      <c r="K69" s="153">
        <v>1701609613.5500002</v>
      </c>
    </row>
    <row r="70" spans="1:11">
      <c r="A70" s="153">
        <v>26331</v>
      </c>
      <c r="B70" s="175" t="s">
        <v>541</v>
      </c>
      <c r="C70" s="153">
        <v>145168273937.60001</v>
      </c>
      <c r="D70" s="153"/>
      <c r="E70" s="153"/>
      <c r="F70" s="153"/>
      <c r="G70" s="153"/>
      <c r="H70" s="153"/>
      <c r="I70" s="153"/>
      <c r="J70" s="153"/>
      <c r="K70" s="153">
        <v>145168273937.60001</v>
      </c>
    </row>
    <row r="71" spans="1:11">
      <c r="A71" s="153">
        <v>26332</v>
      </c>
      <c r="B71" s="175" t="s">
        <v>542</v>
      </c>
      <c r="C71" s="153">
        <v>188534143032.18008</v>
      </c>
      <c r="D71" s="153">
        <v>1397473600.6500001</v>
      </c>
      <c r="E71" s="153">
        <v>15576693311.709999</v>
      </c>
      <c r="F71" s="153">
        <v>7892486961.1799994</v>
      </c>
      <c r="G71" s="153">
        <v>16090520371.190001</v>
      </c>
      <c r="H71" s="153">
        <v>636155192</v>
      </c>
      <c r="I71" s="153">
        <v>0</v>
      </c>
      <c r="J71" s="153"/>
      <c r="K71" s="153">
        <v>230127472468.91006</v>
      </c>
    </row>
    <row r="72" spans="1:11">
      <c r="A72" s="153">
        <v>26333</v>
      </c>
      <c r="B72" s="175" t="s">
        <v>543</v>
      </c>
      <c r="C72" s="153">
        <v>8949149306.4799995</v>
      </c>
      <c r="D72" s="153"/>
      <c r="E72" s="153"/>
      <c r="F72" s="153"/>
      <c r="G72" s="153"/>
      <c r="H72" s="153"/>
      <c r="I72" s="153"/>
      <c r="J72" s="153"/>
      <c r="K72" s="153">
        <v>8949149306.4799995</v>
      </c>
    </row>
    <row r="73" spans="1:11">
      <c r="A73" s="153">
        <v>26334</v>
      </c>
      <c r="B73" s="175" t="s">
        <v>544</v>
      </c>
      <c r="C73" s="153">
        <v>10277357041.699999</v>
      </c>
      <c r="D73" s="153"/>
      <c r="E73" s="153"/>
      <c r="F73" s="153"/>
      <c r="G73" s="153"/>
      <c r="H73" s="153"/>
      <c r="I73" s="153"/>
      <c r="J73" s="153"/>
      <c r="K73" s="153">
        <v>10277357041.699999</v>
      </c>
    </row>
    <row r="74" spans="1:11">
      <c r="A74" s="153">
        <v>26411</v>
      </c>
      <c r="B74" s="175" t="s">
        <v>547</v>
      </c>
      <c r="C74" s="153">
        <v>3065793253.8299994</v>
      </c>
      <c r="D74" s="153"/>
      <c r="E74" s="153"/>
      <c r="F74" s="153"/>
      <c r="G74" s="153"/>
      <c r="H74" s="153">
        <v>4241607.51</v>
      </c>
      <c r="I74" s="153"/>
      <c r="J74" s="153"/>
      <c r="K74" s="153">
        <v>3070034861.3399997</v>
      </c>
    </row>
    <row r="75" spans="1:11">
      <c r="A75" s="153">
        <v>26412</v>
      </c>
      <c r="B75" s="175" t="s">
        <v>548</v>
      </c>
      <c r="C75" s="153">
        <v>21848563944.290005</v>
      </c>
      <c r="D75" s="153">
        <v>5133981564.3699999</v>
      </c>
      <c r="E75" s="153">
        <v>11818450187.750002</v>
      </c>
      <c r="F75" s="153">
        <v>19658776.100000001</v>
      </c>
      <c r="G75" s="153">
        <v>753225350</v>
      </c>
      <c r="H75" s="153">
        <v>223498749.36000001</v>
      </c>
      <c r="I75" s="153"/>
      <c r="J75" s="153"/>
      <c r="K75" s="153">
        <v>39797378571.870003</v>
      </c>
    </row>
    <row r="76" spans="1:11">
      <c r="A76" s="153">
        <v>26413</v>
      </c>
      <c r="B76" s="175" t="s">
        <v>549</v>
      </c>
      <c r="C76" s="153">
        <v>4002407688.5799994</v>
      </c>
      <c r="D76" s="153">
        <v>977366954.23000002</v>
      </c>
      <c r="E76" s="153">
        <v>1400000000</v>
      </c>
      <c r="F76" s="153">
        <v>359669883.13</v>
      </c>
      <c r="G76" s="153">
        <v>12552153</v>
      </c>
      <c r="H76" s="153">
        <v>260872547</v>
      </c>
      <c r="I76" s="153"/>
      <c r="J76" s="153"/>
      <c r="K76" s="153">
        <v>7012869225.9399996</v>
      </c>
    </row>
    <row r="77" spans="1:11">
      <c r="A77" s="153">
        <v>26421</v>
      </c>
      <c r="B77" s="175" t="s">
        <v>551</v>
      </c>
      <c r="C77" s="153">
        <v>7007272845.8599997</v>
      </c>
      <c r="D77" s="153"/>
      <c r="E77" s="153"/>
      <c r="F77" s="153"/>
      <c r="G77" s="153"/>
      <c r="H77" s="153"/>
      <c r="I77" s="153"/>
      <c r="J77" s="153"/>
      <c r="K77" s="153">
        <v>7007272845.8599997</v>
      </c>
    </row>
    <row r="78" spans="1:11">
      <c r="A78" s="153">
        <v>26422</v>
      </c>
      <c r="B78" s="175" t="s">
        <v>552</v>
      </c>
      <c r="C78" s="153">
        <v>14779233136.199997</v>
      </c>
      <c r="D78" s="153"/>
      <c r="E78" s="153">
        <v>2337223981.7800002</v>
      </c>
      <c r="F78" s="153">
        <v>222866012</v>
      </c>
      <c r="G78" s="153">
        <v>410618633</v>
      </c>
      <c r="H78" s="153">
        <v>459205542.5</v>
      </c>
      <c r="I78" s="153"/>
      <c r="J78" s="153"/>
      <c r="K78" s="153">
        <v>18209147305.479996</v>
      </c>
    </row>
    <row r="79" spans="1:11">
      <c r="A79" s="153">
        <v>26423</v>
      </c>
      <c r="B79" s="175" t="s">
        <v>553</v>
      </c>
      <c r="C79" s="153">
        <v>10854050158.35</v>
      </c>
      <c r="D79" s="153"/>
      <c r="E79" s="153">
        <v>2000335250</v>
      </c>
      <c r="F79" s="153">
        <v>7754760</v>
      </c>
      <c r="G79" s="153">
        <v>10114835930.75</v>
      </c>
      <c r="H79" s="153"/>
      <c r="I79" s="153"/>
      <c r="J79" s="153"/>
      <c r="K79" s="153">
        <v>22976976099.099998</v>
      </c>
    </row>
    <row r="80" spans="1:11">
      <c r="A80" s="153">
        <v>27111</v>
      </c>
      <c r="B80" s="175" t="s">
        <v>555</v>
      </c>
      <c r="C80" s="153">
        <v>70035194839.789978</v>
      </c>
      <c r="D80" s="153"/>
      <c r="E80" s="153"/>
      <c r="F80" s="153"/>
      <c r="G80" s="153"/>
      <c r="H80" s="153"/>
      <c r="I80" s="153"/>
      <c r="J80" s="153"/>
      <c r="K80" s="153">
        <v>70035194839.789978</v>
      </c>
    </row>
    <row r="81" spans="1:11">
      <c r="A81" s="153">
        <v>27112</v>
      </c>
      <c r="B81" s="175" t="s">
        <v>556</v>
      </c>
      <c r="C81" s="153">
        <v>3169624695</v>
      </c>
      <c r="D81" s="153">
        <v>55680000</v>
      </c>
      <c r="E81" s="153">
        <v>4648453340.4799995</v>
      </c>
      <c r="F81" s="153"/>
      <c r="G81" s="153"/>
      <c r="H81" s="153"/>
      <c r="I81" s="153"/>
      <c r="J81" s="153"/>
      <c r="K81" s="153">
        <v>7873758035.4799995</v>
      </c>
    </row>
    <row r="82" spans="1:11">
      <c r="A82" s="153">
        <v>27211</v>
      </c>
      <c r="B82" s="175" t="s">
        <v>559</v>
      </c>
      <c r="C82" s="153">
        <v>533198895</v>
      </c>
      <c r="D82" s="153"/>
      <c r="E82" s="153"/>
      <c r="F82" s="153">
        <v>18349360</v>
      </c>
      <c r="G82" s="153">
        <v>112125760</v>
      </c>
      <c r="H82" s="153"/>
      <c r="I82" s="153"/>
      <c r="J82" s="153"/>
      <c r="K82" s="153">
        <v>663674015</v>
      </c>
    </row>
    <row r="83" spans="1:11">
      <c r="A83" s="153">
        <v>27212</v>
      </c>
      <c r="B83" s="175" t="s">
        <v>560</v>
      </c>
      <c r="C83" s="153">
        <v>147330946</v>
      </c>
      <c r="D83" s="153"/>
      <c r="E83" s="153"/>
      <c r="F83" s="153"/>
      <c r="G83" s="153"/>
      <c r="H83" s="153"/>
      <c r="I83" s="153"/>
      <c r="J83" s="153"/>
      <c r="K83" s="153">
        <v>147330946</v>
      </c>
    </row>
    <row r="84" spans="1:11">
      <c r="A84" s="153">
        <v>27213</v>
      </c>
      <c r="B84" s="175" t="s">
        <v>561</v>
      </c>
      <c r="C84" s="153">
        <v>1367675450.74</v>
      </c>
      <c r="D84" s="153">
        <v>3349935048.5799999</v>
      </c>
      <c r="E84" s="153">
        <v>1004842120.85</v>
      </c>
      <c r="F84" s="153">
        <v>803161660.80999994</v>
      </c>
      <c r="G84" s="153">
        <v>339296236.5</v>
      </c>
      <c r="H84" s="153"/>
      <c r="I84" s="153">
        <v>297198800</v>
      </c>
      <c r="J84" s="153">
        <v>1401517679.4000001</v>
      </c>
      <c r="K84" s="153">
        <v>8563626996.8799992</v>
      </c>
    </row>
    <row r="85" spans="1:11">
      <c r="A85" s="153">
        <v>27311</v>
      </c>
      <c r="B85" s="175" t="s">
        <v>564</v>
      </c>
      <c r="C85" s="153">
        <v>55869006695.040001</v>
      </c>
      <c r="D85" s="153"/>
      <c r="E85" s="153"/>
      <c r="F85" s="153"/>
      <c r="G85" s="153"/>
      <c r="H85" s="153"/>
      <c r="I85" s="153"/>
      <c r="J85" s="153"/>
      <c r="K85" s="153">
        <v>55869006695.040001</v>
      </c>
    </row>
    <row r="86" spans="1:11">
      <c r="A86" s="153">
        <v>27312</v>
      </c>
      <c r="B86" s="175" t="s">
        <v>565</v>
      </c>
      <c r="C86" s="153">
        <v>598757353.49000001</v>
      </c>
      <c r="D86" s="153"/>
      <c r="E86" s="153"/>
      <c r="F86" s="153">
        <v>1529534</v>
      </c>
      <c r="G86" s="153">
        <v>1791839</v>
      </c>
      <c r="H86" s="153"/>
      <c r="I86" s="153"/>
      <c r="J86" s="153"/>
      <c r="K86" s="153">
        <v>602078726.49000001</v>
      </c>
    </row>
    <row r="87" spans="1:11">
      <c r="A87" s="153">
        <v>27313</v>
      </c>
      <c r="B87" s="175" t="s">
        <v>566</v>
      </c>
      <c r="C87" s="153">
        <v>5367028340.5199986</v>
      </c>
      <c r="D87" s="153"/>
      <c r="E87" s="153"/>
      <c r="F87" s="153">
        <v>369035.2</v>
      </c>
      <c r="G87" s="153">
        <v>400000</v>
      </c>
      <c r="H87" s="153"/>
      <c r="I87" s="153"/>
      <c r="J87" s="153"/>
      <c r="K87" s="153">
        <v>5367797375.7199984</v>
      </c>
    </row>
    <row r="88" spans="1:11">
      <c r="A88" s="153">
        <v>27314</v>
      </c>
      <c r="B88" s="175" t="s">
        <v>567</v>
      </c>
      <c r="C88" s="153">
        <v>7358571717.6600008</v>
      </c>
      <c r="D88" s="153"/>
      <c r="E88" s="153"/>
      <c r="F88" s="153"/>
      <c r="G88" s="153"/>
      <c r="H88" s="153"/>
      <c r="I88" s="153"/>
      <c r="J88" s="153"/>
      <c r="K88" s="153">
        <v>7358571717.6600008</v>
      </c>
    </row>
    <row r="89" spans="1:11">
      <c r="A89" s="153">
        <v>27315</v>
      </c>
      <c r="B89" s="175" t="s">
        <v>568</v>
      </c>
      <c r="C89" s="153">
        <v>11710000</v>
      </c>
      <c r="D89" s="153"/>
      <c r="E89" s="153"/>
      <c r="F89" s="153"/>
      <c r="G89" s="153"/>
      <c r="H89" s="153"/>
      <c r="I89" s="153"/>
      <c r="J89" s="153"/>
      <c r="K89" s="153">
        <v>11710000</v>
      </c>
    </row>
    <row r="90" spans="1:11">
      <c r="A90" s="153">
        <v>28141</v>
      </c>
      <c r="B90" s="175" t="s">
        <v>572</v>
      </c>
      <c r="C90" s="153">
        <v>7175470.1200000001</v>
      </c>
      <c r="D90" s="153"/>
      <c r="E90" s="153"/>
      <c r="F90" s="153"/>
      <c r="G90" s="153"/>
      <c r="H90" s="153"/>
      <c r="I90" s="153"/>
      <c r="J90" s="153"/>
      <c r="K90" s="153">
        <v>7175470.1200000001</v>
      </c>
    </row>
    <row r="91" spans="1:11">
      <c r="A91" s="153">
        <v>28142</v>
      </c>
      <c r="B91" s="175" t="s">
        <v>573</v>
      </c>
      <c r="C91" s="153">
        <v>1991308898.8700004</v>
      </c>
      <c r="D91" s="153"/>
      <c r="E91" s="153"/>
      <c r="F91" s="153">
        <v>17311664.879999999</v>
      </c>
      <c r="G91" s="153">
        <v>36502441.980000004</v>
      </c>
      <c r="H91" s="153">
        <v>2226804.09</v>
      </c>
      <c r="I91" s="153"/>
      <c r="J91" s="153"/>
      <c r="K91" s="153">
        <v>2047349809.8200004</v>
      </c>
    </row>
    <row r="92" spans="1:11">
      <c r="A92" s="153">
        <v>28143</v>
      </c>
      <c r="B92" s="175" t="s">
        <v>574</v>
      </c>
      <c r="C92" s="153">
        <v>81796049.290000007</v>
      </c>
      <c r="D92" s="153"/>
      <c r="E92" s="153"/>
      <c r="F92" s="153">
        <v>4188058</v>
      </c>
      <c r="G92" s="153">
        <v>7666445</v>
      </c>
      <c r="H92" s="153"/>
      <c r="I92" s="153"/>
      <c r="J92" s="153"/>
      <c r="K92" s="153">
        <v>93650552.290000007</v>
      </c>
    </row>
    <row r="93" spans="1:11">
      <c r="A93" s="153">
        <v>28149</v>
      </c>
      <c r="B93" s="175" t="s">
        <v>575</v>
      </c>
      <c r="C93" s="153">
        <v>40380991.549999997</v>
      </c>
      <c r="D93" s="153"/>
      <c r="E93" s="153"/>
      <c r="F93" s="153"/>
      <c r="G93" s="153">
        <v>227467.2</v>
      </c>
      <c r="H93" s="153"/>
      <c r="I93" s="153"/>
      <c r="J93" s="153"/>
      <c r="K93" s="153">
        <v>40608458.75</v>
      </c>
    </row>
    <row r="94" spans="1:11">
      <c r="A94" s="153">
        <v>28211</v>
      </c>
      <c r="B94" s="175" t="s">
        <v>577</v>
      </c>
      <c r="C94" s="153">
        <v>52435371.5</v>
      </c>
      <c r="D94" s="153"/>
      <c r="E94" s="153"/>
      <c r="F94" s="153"/>
      <c r="G94" s="153"/>
      <c r="H94" s="153"/>
      <c r="I94" s="153"/>
      <c r="J94" s="153"/>
      <c r="K94" s="153">
        <v>52435371.5</v>
      </c>
    </row>
    <row r="95" spans="1:11">
      <c r="A95" s="153">
        <v>28212</v>
      </c>
      <c r="B95" s="175" t="s">
        <v>578</v>
      </c>
      <c r="C95" s="153">
        <v>35076630.210000001</v>
      </c>
      <c r="D95" s="153"/>
      <c r="E95" s="153"/>
      <c r="F95" s="153"/>
      <c r="G95" s="153"/>
      <c r="H95" s="153"/>
      <c r="I95" s="153"/>
      <c r="J95" s="153"/>
      <c r="K95" s="153">
        <v>35076630.210000001</v>
      </c>
    </row>
    <row r="96" spans="1:11">
      <c r="A96" s="153">
        <v>28219</v>
      </c>
      <c r="B96" s="175" t="s">
        <v>579</v>
      </c>
      <c r="C96" s="153">
        <v>146000</v>
      </c>
      <c r="D96" s="153"/>
      <c r="E96" s="153"/>
      <c r="F96" s="153"/>
      <c r="G96" s="153"/>
      <c r="H96" s="153"/>
      <c r="I96" s="153"/>
      <c r="J96" s="153"/>
      <c r="K96" s="153">
        <v>146000</v>
      </c>
    </row>
    <row r="97" spans="1:11">
      <c r="A97" s="153">
        <v>28911</v>
      </c>
      <c r="B97" s="175" t="s">
        <v>581</v>
      </c>
      <c r="C97" s="153">
        <v>13200</v>
      </c>
      <c r="D97" s="153"/>
      <c r="E97" s="153"/>
      <c r="F97" s="153"/>
      <c r="G97" s="153"/>
      <c r="H97" s="153"/>
      <c r="I97" s="153"/>
      <c r="J97" s="153"/>
      <c r="K97" s="153">
        <v>13200</v>
      </c>
    </row>
    <row r="98" spans="1:11">
      <c r="A98" s="153">
        <v>31111</v>
      </c>
      <c r="B98" s="175" t="s">
        <v>585</v>
      </c>
      <c r="C98" s="153">
        <v>20538803.670000002</v>
      </c>
      <c r="D98" s="153"/>
      <c r="E98" s="153"/>
      <c r="F98" s="153"/>
      <c r="G98" s="153"/>
      <c r="H98" s="153"/>
      <c r="I98" s="153"/>
      <c r="J98" s="153"/>
      <c r="K98" s="153">
        <v>20538803.670000002</v>
      </c>
    </row>
    <row r="99" spans="1:11">
      <c r="A99" s="153">
        <v>31112</v>
      </c>
      <c r="B99" s="175" t="s">
        <v>586</v>
      </c>
      <c r="C99" s="153">
        <v>29521703521.429993</v>
      </c>
      <c r="D99" s="153"/>
      <c r="E99" s="153">
        <v>6510037614.7400007</v>
      </c>
      <c r="F99" s="153">
        <v>3137297918.4699998</v>
      </c>
      <c r="G99" s="153">
        <v>7605499168</v>
      </c>
      <c r="H99" s="153">
        <v>379378729.48000002</v>
      </c>
      <c r="I99" s="153"/>
      <c r="J99" s="153"/>
      <c r="K99" s="153">
        <v>47153916952.119995</v>
      </c>
    </row>
    <row r="100" spans="1:11">
      <c r="A100" s="153">
        <v>31113</v>
      </c>
      <c r="B100" s="175" t="s">
        <v>587</v>
      </c>
      <c r="C100" s="153">
        <v>10420014.24</v>
      </c>
      <c r="D100" s="153">
        <v>924549</v>
      </c>
      <c r="E100" s="153"/>
      <c r="F100" s="153"/>
      <c r="G100" s="153"/>
      <c r="H100" s="153"/>
      <c r="I100" s="153"/>
      <c r="J100" s="153"/>
      <c r="K100" s="153">
        <v>11344563.24</v>
      </c>
    </row>
    <row r="101" spans="1:11">
      <c r="A101" s="153">
        <v>31114</v>
      </c>
      <c r="B101" s="175" t="s">
        <v>588</v>
      </c>
      <c r="C101" s="153">
        <v>2978012.13</v>
      </c>
      <c r="D101" s="153"/>
      <c r="E101" s="153"/>
      <c r="F101" s="153"/>
      <c r="G101" s="153"/>
      <c r="H101" s="153"/>
      <c r="I101" s="153"/>
      <c r="J101" s="153"/>
      <c r="K101" s="153">
        <v>2978012.13</v>
      </c>
    </row>
    <row r="102" spans="1:11">
      <c r="A102" s="153">
        <v>31121</v>
      </c>
      <c r="B102" s="175" t="s">
        <v>590</v>
      </c>
      <c r="C102" s="153">
        <v>1103658927.7800002</v>
      </c>
      <c r="D102" s="153">
        <v>1114424</v>
      </c>
      <c r="E102" s="153">
        <v>7759000</v>
      </c>
      <c r="F102" s="153">
        <v>38584257.990000002</v>
      </c>
      <c r="G102" s="153">
        <v>79243319</v>
      </c>
      <c r="H102" s="153">
        <v>121826543</v>
      </c>
      <c r="I102" s="153"/>
      <c r="J102" s="153"/>
      <c r="K102" s="153">
        <v>1352186471.7700002</v>
      </c>
    </row>
    <row r="103" spans="1:11">
      <c r="A103" s="153">
        <v>31122</v>
      </c>
      <c r="B103" s="175" t="s">
        <v>591</v>
      </c>
      <c r="C103" s="153">
        <v>8279735988.6400013</v>
      </c>
      <c r="D103" s="153">
        <v>1903659</v>
      </c>
      <c r="E103" s="153">
        <v>49004993.799999997</v>
      </c>
      <c r="F103" s="153">
        <v>274616649.99000001</v>
      </c>
      <c r="G103" s="153">
        <v>711854698.16999996</v>
      </c>
      <c r="H103" s="153">
        <v>126299771.66</v>
      </c>
      <c r="I103" s="153">
        <v>709268992.36000001</v>
      </c>
      <c r="J103" s="153"/>
      <c r="K103" s="153">
        <v>10152684753.620001</v>
      </c>
    </row>
    <row r="104" spans="1:11">
      <c r="A104" s="153">
        <v>31123</v>
      </c>
      <c r="B104" s="175" t="s">
        <v>592</v>
      </c>
      <c r="C104" s="153">
        <v>908542133.6400007</v>
      </c>
      <c r="D104" s="153">
        <v>3466510</v>
      </c>
      <c r="E104" s="153">
        <v>27767244</v>
      </c>
      <c r="F104" s="153">
        <v>13968899.699999999</v>
      </c>
      <c r="G104" s="153">
        <v>41543071.18</v>
      </c>
      <c r="H104" s="153">
        <v>199022.54</v>
      </c>
      <c r="I104" s="153"/>
      <c r="J104" s="153"/>
      <c r="K104" s="153">
        <v>995486881.06000066</v>
      </c>
    </row>
    <row r="105" spans="1:11">
      <c r="A105" s="153">
        <v>31131</v>
      </c>
      <c r="B105" s="175" t="s">
        <v>594</v>
      </c>
      <c r="C105" s="153">
        <v>8062950.1900000004</v>
      </c>
      <c r="D105" s="153"/>
      <c r="E105" s="153"/>
      <c r="F105" s="153"/>
      <c r="G105" s="153">
        <v>2055427.5</v>
      </c>
      <c r="H105" s="153"/>
      <c r="I105" s="153"/>
      <c r="J105" s="153"/>
      <c r="K105" s="153">
        <v>10118377.690000001</v>
      </c>
    </row>
    <row r="106" spans="1:11">
      <c r="A106" s="153">
        <v>31132</v>
      </c>
      <c r="B106" s="175" t="s">
        <v>595</v>
      </c>
      <c r="C106" s="153">
        <v>13946686</v>
      </c>
      <c r="D106" s="153"/>
      <c r="E106" s="153"/>
      <c r="F106" s="153">
        <v>16948191</v>
      </c>
      <c r="G106" s="153"/>
      <c r="H106" s="153"/>
      <c r="I106" s="153"/>
      <c r="J106" s="153"/>
      <c r="K106" s="153">
        <v>30894877</v>
      </c>
    </row>
    <row r="107" spans="1:11">
      <c r="A107" s="153">
        <v>31134</v>
      </c>
      <c r="B107" s="175" t="s">
        <v>596</v>
      </c>
      <c r="C107" s="153">
        <v>626743212.54000008</v>
      </c>
      <c r="D107" s="153"/>
      <c r="E107" s="153"/>
      <c r="F107" s="153">
        <v>44734589</v>
      </c>
      <c r="G107" s="153">
        <v>2046851</v>
      </c>
      <c r="H107" s="153">
        <v>118878703.83</v>
      </c>
      <c r="I107" s="153"/>
      <c r="J107" s="153"/>
      <c r="K107" s="153">
        <v>792403356.37000012</v>
      </c>
    </row>
    <row r="108" spans="1:11">
      <c r="A108" s="153">
        <v>31135</v>
      </c>
      <c r="B108" s="175" t="s">
        <v>597</v>
      </c>
      <c r="C108" s="153">
        <v>109543507.70999999</v>
      </c>
      <c r="D108" s="153"/>
      <c r="E108" s="153"/>
      <c r="F108" s="153"/>
      <c r="G108" s="153"/>
      <c r="H108" s="153"/>
      <c r="I108" s="153"/>
      <c r="J108" s="153"/>
      <c r="K108" s="153">
        <v>109543507.70999999</v>
      </c>
    </row>
    <row r="109" spans="1:11">
      <c r="A109" s="153">
        <v>31141</v>
      </c>
      <c r="B109" s="175" t="s">
        <v>599</v>
      </c>
      <c r="C109" s="153">
        <v>2037428672</v>
      </c>
      <c r="D109" s="153"/>
      <c r="E109" s="153"/>
      <c r="F109" s="153"/>
      <c r="G109" s="153"/>
      <c r="H109" s="153"/>
      <c r="I109" s="153"/>
      <c r="J109" s="153"/>
      <c r="K109" s="153">
        <v>2037428672</v>
      </c>
    </row>
    <row r="110" spans="1:11">
      <c r="A110" s="153">
        <v>31151</v>
      </c>
      <c r="B110" s="175" t="s">
        <v>601</v>
      </c>
      <c r="C110" s="153">
        <v>54351411345.050041</v>
      </c>
      <c r="D110" s="153"/>
      <c r="E110" s="153">
        <v>24690281750.640003</v>
      </c>
      <c r="F110" s="153">
        <v>1860694861.6199999</v>
      </c>
      <c r="G110" s="153">
        <v>5044484832.4099989</v>
      </c>
      <c r="H110" s="153">
        <v>201201000</v>
      </c>
      <c r="I110" s="153">
        <v>6460507875.71</v>
      </c>
      <c r="J110" s="153"/>
      <c r="K110" s="153">
        <v>92608581665.430054</v>
      </c>
    </row>
    <row r="111" spans="1:11">
      <c r="A111" s="153">
        <v>31152</v>
      </c>
      <c r="B111" s="175" t="s">
        <v>602</v>
      </c>
      <c r="C111" s="153">
        <v>817726053.91999996</v>
      </c>
      <c r="D111" s="153"/>
      <c r="E111" s="153">
        <v>3112122506.1300001</v>
      </c>
      <c r="F111" s="153"/>
      <c r="G111" s="153"/>
      <c r="H111" s="153"/>
      <c r="I111" s="153"/>
      <c r="J111" s="153"/>
      <c r="K111" s="153">
        <v>3929848560.0500002</v>
      </c>
    </row>
    <row r="112" spans="1:11">
      <c r="A112" s="153">
        <v>31153</v>
      </c>
      <c r="B112" s="175" t="s">
        <v>603</v>
      </c>
      <c r="C112" s="153">
        <v>30901553.219999999</v>
      </c>
      <c r="D112" s="153"/>
      <c r="E112" s="153"/>
      <c r="F112" s="153"/>
      <c r="G112" s="153"/>
      <c r="H112" s="153"/>
      <c r="I112" s="153"/>
      <c r="J112" s="153"/>
      <c r="K112" s="153">
        <v>30901553.219999999</v>
      </c>
    </row>
    <row r="113" spans="1:11">
      <c r="A113" s="153">
        <v>31154</v>
      </c>
      <c r="B113" s="175" t="s">
        <v>604</v>
      </c>
      <c r="C113" s="153">
        <v>6725113081.9000006</v>
      </c>
      <c r="D113" s="153">
        <v>29609607.449999999</v>
      </c>
      <c r="E113" s="153">
        <v>856329454.13999999</v>
      </c>
      <c r="F113" s="153">
        <v>3047200</v>
      </c>
      <c r="G113" s="153">
        <v>63229400</v>
      </c>
      <c r="H113" s="153"/>
      <c r="I113" s="153">
        <v>37052035.490000002</v>
      </c>
      <c r="J113" s="153"/>
      <c r="K113" s="153">
        <v>7714380778.9800005</v>
      </c>
    </row>
    <row r="114" spans="1:11">
      <c r="A114" s="153">
        <v>31155</v>
      </c>
      <c r="B114" s="175" t="s">
        <v>605</v>
      </c>
      <c r="C114" s="153">
        <v>5281550149.5500002</v>
      </c>
      <c r="D114" s="153"/>
      <c r="E114" s="153">
        <v>3653726425.8200002</v>
      </c>
      <c r="F114" s="153"/>
      <c r="G114" s="153">
        <v>542275441.98000002</v>
      </c>
      <c r="H114" s="153"/>
      <c r="I114" s="153"/>
      <c r="J114" s="153"/>
      <c r="K114" s="153">
        <v>9477552017.3500004</v>
      </c>
    </row>
    <row r="115" spans="1:11">
      <c r="A115" s="153">
        <v>31156</v>
      </c>
      <c r="B115" s="175" t="s">
        <v>606</v>
      </c>
      <c r="C115" s="153">
        <v>7297207190.7299976</v>
      </c>
      <c r="D115" s="153"/>
      <c r="E115" s="153"/>
      <c r="F115" s="153">
        <v>84519635.159999996</v>
      </c>
      <c r="G115" s="153">
        <v>1639434459.4099996</v>
      </c>
      <c r="H115" s="153"/>
      <c r="I115" s="153">
        <v>666018469.34000003</v>
      </c>
      <c r="J115" s="153"/>
      <c r="K115" s="153">
        <v>9687179754.6399975</v>
      </c>
    </row>
    <row r="116" spans="1:11">
      <c r="A116" s="153">
        <v>31157</v>
      </c>
      <c r="B116" s="175" t="s">
        <v>607</v>
      </c>
      <c r="C116" s="153">
        <v>872622941.66000021</v>
      </c>
      <c r="D116" s="153">
        <v>1166000</v>
      </c>
      <c r="E116" s="153">
        <v>2946000</v>
      </c>
      <c r="F116" s="153">
        <v>246648996.27000001</v>
      </c>
      <c r="G116" s="153">
        <v>16394542.969999999</v>
      </c>
      <c r="H116" s="153">
        <v>1500000</v>
      </c>
      <c r="I116" s="153"/>
      <c r="J116" s="153"/>
      <c r="K116" s="153">
        <v>1141278480.9000003</v>
      </c>
    </row>
    <row r="117" spans="1:11">
      <c r="A117" s="153">
        <v>31158</v>
      </c>
      <c r="B117" s="175" t="s">
        <v>608</v>
      </c>
      <c r="C117" s="153">
        <v>1904511013.2299998</v>
      </c>
      <c r="D117" s="153"/>
      <c r="E117" s="153"/>
      <c r="F117" s="153">
        <v>34453894.759999998</v>
      </c>
      <c r="G117" s="153">
        <v>86292379.989999995</v>
      </c>
      <c r="H117" s="153">
        <v>1832708.24</v>
      </c>
      <c r="I117" s="153">
        <v>665950004.53999996</v>
      </c>
      <c r="J117" s="153"/>
      <c r="K117" s="153">
        <v>2693040000.7599998</v>
      </c>
    </row>
    <row r="118" spans="1:11">
      <c r="A118" s="153">
        <v>31159</v>
      </c>
      <c r="B118" s="175" t="s">
        <v>609</v>
      </c>
      <c r="C118" s="153">
        <v>17287371325.139999</v>
      </c>
      <c r="D118" s="153">
        <v>4987689</v>
      </c>
      <c r="E118" s="153">
        <v>68274233.289999992</v>
      </c>
      <c r="F118" s="153">
        <v>355400852.01999998</v>
      </c>
      <c r="G118" s="153">
        <v>848503531.94000006</v>
      </c>
      <c r="H118" s="153"/>
      <c r="I118" s="153">
        <v>0</v>
      </c>
      <c r="J118" s="153"/>
      <c r="K118" s="153">
        <v>18564537631.389999</v>
      </c>
    </row>
    <row r="119" spans="1:11">
      <c r="A119" s="153">
        <v>31161</v>
      </c>
      <c r="B119" s="175" t="s">
        <v>611</v>
      </c>
      <c r="C119" s="153">
        <v>449728321.78999996</v>
      </c>
      <c r="D119" s="153"/>
      <c r="E119" s="153">
        <v>31890373.140000001</v>
      </c>
      <c r="F119" s="153">
        <v>2028029.32</v>
      </c>
      <c r="G119" s="153">
        <v>20048310</v>
      </c>
      <c r="H119" s="153"/>
      <c r="I119" s="153"/>
      <c r="J119" s="153"/>
      <c r="K119" s="153">
        <v>503695034.24999994</v>
      </c>
    </row>
    <row r="120" spans="1:11">
      <c r="A120" s="153">
        <v>31171</v>
      </c>
      <c r="B120" s="175" t="s">
        <v>613</v>
      </c>
      <c r="C120" s="153">
        <v>3042873647.7199993</v>
      </c>
      <c r="D120" s="153">
        <v>1011266</v>
      </c>
      <c r="E120" s="153">
        <v>31009887.649999999</v>
      </c>
      <c r="F120" s="153">
        <v>11161293.68</v>
      </c>
      <c r="G120" s="153">
        <v>125748209.56999999</v>
      </c>
      <c r="H120" s="153"/>
      <c r="I120" s="153"/>
      <c r="J120" s="153"/>
      <c r="K120" s="153">
        <v>3211804304.6199994</v>
      </c>
    </row>
    <row r="121" spans="1:11">
      <c r="A121" s="153">
        <v>31172</v>
      </c>
      <c r="B121" s="175" t="s">
        <v>614</v>
      </c>
      <c r="C121" s="153">
        <v>4605252882.8299999</v>
      </c>
      <c r="D121" s="153"/>
      <c r="E121" s="153">
        <v>10752007</v>
      </c>
      <c r="F121" s="153">
        <v>223046215.87</v>
      </c>
      <c r="G121" s="153">
        <v>1384721343.5400002</v>
      </c>
      <c r="H121" s="153">
        <v>1046950893.8599999</v>
      </c>
      <c r="I121" s="153">
        <v>532439457.75</v>
      </c>
      <c r="J121" s="153"/>
      <c r="K121" s="153">
        <v>7803162800.8499994</v>
      </c>
    </row>
    <row r="122" spans="1:11">
      <c r="A122" s="153">
        <v>31411</v>
      </c>
      <c r="B122" s="175" t="s">
        <v>617</v>
      </c>
      <c r="C122" s="153">
        <v>6796378362.4600019</v>
      </c>
      <c r="D122" s="153"/>
      <c r="E122" s="153">
        <v>1997006953.48</v>
      </c>
      <c r="F122" s="153"/>
      <c r="G122" s="153"/>
      <c r="H122" s="153"/>
      <c r="I122" s="153"/>
      <c r="J122" s="153"/>
      <c r="K122" s="153">
        <v>8793385315.9400024</v>
      </c>
    </row>
    <row r="123" spans="1:11">
      <c r="A123" s="153">
        <v>31441</v>
      </c>
      <c r="B123" s="175" t="s">
        <v>618</v>
      </c>
      <c r="C123" s="153">
        <v>475730</v>
      </c>
      <c r="D123" s="153"/>
      <c r="E123" s="153"/>
      <c r="F123" s="153">
        <v>274590</v>
      </c>
      <c r="G123" s="153"/>
      <c r="H123" s="153"/>
      <c r="I123" s="153"/>
      <c r="J123" s="153"/>
      <c r="K123" s="153">
        <v>750320</v>
      </c>
    </row>
    <row r="124" spans="1:11">
      <c r="A124" s="153">
        <v>31511</v>
      </c>
      <c r="B124" s="175" t="s">
        <v>620</v>
      </c>
      <c r="C124" s="153">
        <v>765696.13</v>
      </c>
      <c r="D124" s="153"/>
      <c r="E124" s="153"/>
      <c r="F124" s="153">
        <v>5703418.8700000001</v>
      </c>
      <c r="G124" s="153"/>
      <c r="H124" s="153"/>
      <c r="I124" s="153"/>
      <c r="J124" s="153"/>
      <c r="K124" s="153">
        <v>6469115</v>
      </c>
    </row>
    <row r="125" spans="1:11">
      <c r="A125" s="153">
        <v>32142</v>
      </c>
      <c r="B125" s="175" t="s">
        <v>624</v>
      </c>
      <c r="C125" s="153">
        <v>10838095864</v>
      </c>
      <c r="D125" s="153"/>
      <c r="E125" s="153">
        <v>2500000000</v>
      </c>
      <c r="F125" s="153"/>
      <c r="G125" s="153">
        <v>2621591000</v>
      </c>
      <c r="H125" s="153">
        <v>99190548.120000005</v>
      </c>
      <c r="I125" s="153">
        <v>18366089599.540001</v>
      </c>
      <c r="J125" s="153"/>
      <c r="K125" s="153">
        <v>34424967011.660004</v>
      </c>
    </row>
    <row r="126" spans="1:11">
      <c r="A126" s="153">
        <v>32151</v>
      </c>
      <c r="B126" s="175" t="s">
        <v>626</v>
      </c>
      <c r="C126" s="153">
        <v>14544542385</v>
      </c>
      <c r="D126" s="153"/>
      <c r="E126" s="153">
        <v>10199967000</v>
      </c>
      <c r="F126" s="153"/>
      <c r="G126" s="153"/>
      <c r="H126" s="153">
        <v>2028875043.29</v>
      </c>
      <c r="I126" s="153">
        <v>2200050.08</v>
      </c>
      <c r="J126" s="153"/>
      <c r="K126" s="153">
        <v>26775584478.370003</v>
      </c>
    </row>
    <row r="127" spans="1:11">
      <c r="A127" s="153">
        <v>32251</v>
      </c>
      <c r="B127" s="175" t="s">
        <v>629</v>
      </c>
      <c r="C127" s="153">
        <v>191728893.59999999</v>
      </c>
      <c r="D127" s="153"/>
      <c r="E127" s="153"/>
      <c r="F127" s="153"/>
      <c r="G127" s="153"/>
      <c r="H127" s="153"/>
      <c r="I127" s="153"/>
      <c r="J127" s="153"/>
      <c r="K127" s="153">
        <v>191728893.59999999</v>
      </c>
    </row>
    <row r="128" spans="1:11">
      <c r="A128" s="153">
        <v>33195</v>
      </c>
      <c r="B128" s="175" t="s">
        <v>767</v>
      </c>
      <c r="C128" s="153">
        <v>36901125333.209999</v>
      </c>
      <c r="D128" s="153"/>
      <c r="E128" s="153"/>
      <c r="F128" s="153"/>
      <c r="G128" s="153"/>
      <c r="H128" s="153"/>
      <c r="I128" s="153"/>
      <c r="J128" s="153"/>
      <c r="K128" s="153">
        <v>36901125333.209999</v>
      </c>
    </row>
    <row r="129" spans="1:11">
      <c r="A129" s="153">
        <v>33242</v>
      </c>
      <c r="B129" s="175" t="s">
        <v>636</v>
      </c>
      <c r="C129" s="153">
        <v>23329155686.780003</v>
      </c>
      <c r="D129" s="153"/>
      <c r="E129" s="153"/>
      <c r="F129" s="153"/>
      <c r="G129" s="153"/>
      <c r="H129" s="153"/>
      <c r="I129" s="153"/>
      <c r="J129" s="153"/>
      <c r="K129" s="153">
        <v>23329155686.780003</v>
      </c>
    </row>
    <row r="130" spans="1:11" s="173" customFormat="1">
      <c r="A130" s="591" t="s">
        <v>637</v>
      </c>
      <c r="B130" s="592"/>
      <c r="C130" s="150">
        <v>987246460598.8501</v>
      </c>
      <c r="D130" s="150">
        <v>11032634486.08</v>
      </c>
      <c r="E130" s="150">
        <v>92942612671.149994</v>
      </c>
      <c r="F130" s="150">
        <v>16792606515.550001</v>
      </c>
      <c r="G130" s="150">
        <v>52256874942.219994</v>
      </c>
      <c r="H130" s="150">
        <v>6944064693.8099995</v>
      </c>
      <c r="I130" s="150">
        <v>27748691707.050003</v>
      </c>
      <c r="J130" s="150">
        <v>1712017679.4000001</v>
      </c>
      <c r="K130" s="150">
        <v>1196675963294.1099</v>
      </c>
    </row>
    <row r="131" spans="1:11">
      <c r="C131" s="181"/>
      <c r="D131" s="181"/>
      <c r="E131" s="181"/>
      <c r="F131" s="181"/>
      <c r="G131" s="181"/>
      <c r="H131" s="181"/>
      <c r="I131" s="181"/>
      <c r="J131" s="181"/>
      <c r="K131" s="181"/>
    </row>
    <row r="132" spans="1:11">
      <c r="C132" s="181"/>
      <c r="D132" s="181"/>
      <c r="E132" s="181"/>
      <c r="F132" s="181"/>
      <c r="G132" s="181"/>
      <c r="H132" s="181"/>
      <c r="I132" s="181"/>
      <c r="J132" s="181"/>
      <c r="K132" s="181"/>
    </row>
    <row r="133" spans="1:11">
      <c r="C133" s="181"/>
      <c r="D133" s="181"/>
      <c r="E133" s="181"/>
      <c r="F133" s="181"/>
      <c r="G133" s="181"/>
      <c r="H133" s="181"/>
      <c r="I133" s="181"/>
      <c r="J133" s="181"/>
      <c r="K133" s="181"/>
    </row>
    <row r="134" spans="1:11">
      <c r="C134" s="181"/>
      <c r="D134" s="181"/>
      <c r="E134" s="181"/>
      <c r="F134" s="181"/>
      <c r="G134" s="181"/>
      <c r="H134" s="181"/>
      <c r="I134" s="181"/>
      <c r="J134" s="181"/>
      <c r="K134" s="181"/>
    </row>
    <row r="135" spans="1:11">
      <c r="C135" s="181"/>
      <c r="D135" s="181"/>
      <c r="E135" s="181"/>
      <c r="F135" s="181"/>
      <c r="G135" s="181"/>
      <c r="H135" s="181"/>
      <c r="I135" s="181"/>
      <c r="J135" s="181"/>
      <c r="K135" s="181"/>
    </row>
    <row r="136" spans="1:11">
      <c r="C136" s="181"/>
      <c r="D136" s="181"/>
      <c r="E136" s="181"/>
      <c r="F136" s="181"/>
      <c r="G136" s="181"/>
      <c r="H136" s="181"/>
      <c r="I136" s="181"/>
      <c r="J136" s="181"/>
      <c r="K136" s="181"/>
    </row>
    <row r="137" spans="1:11">
      <c r="C137" s="181"/>
      <c r="D137" s="181"/>
      <c r="E137" s="181"/>
      <c r="F137" s="181"/>
      <c r="G137" s="181"/>
      <c r="H137" s="181"/>
      <c r="I137" s="181"/>
      <c r="J137" s="181"/>
      <c r="K137" s="181"/>
    </row>
    <row r="138" spans="1:11">
      <c r="C138" s="181"/>
      <c r="D138" s="181"/>
      <c r="E138" s="181"/>
      <c r="F138" s="181"/>
      <c r="G138" s="181"/>
      <c r="H138" s="181"/>
      <c r="I138" s="181"/>
      <c r="J138" s="181"/>
      <c r="K138" s="181"/>
    </row>
    <row r="139" spans="1:11">
      <c r="C139" s="181"/>
      <c r="D139" s="181"/>
      <c r="E139" s="181"/>
      <c r="F139" s="181"/>
      <c r="G139" s="181"/>
      <c r="H139" s="181"/>
      <c r="I139" s="181"/>
      <c r="J139" s="181"/>
      <c r="K139" s="181"/>
    </row>
    <row r="140" spans="1:11">
      <c r="C140" s="181"/>
      <c r="D140" s="181"/>
      <c r="E140" s="181"/>
      <c r="F140" s="181"/>
      <c r="G140" s="181"/>
      <c r="H140" s="181"/>
      <c r="I140" s="181"/>
      <c r="J140" s="181"/>
      <c r="K140" s="181"/>
    </row>
  </sheetData>
  <mergeCells count="7">
    <mergeCell ref="A130:B130"/>
    <mergeCell ref="A1:K1"/>
    <mergeCell ref="A2:K2"/>
    <mergeCell ref="A3:K3"/>
    <mergeCell ref="A4:K4"/>
    <mergeCell ref="A5:K5"/>
    <mergeCell ref="A6:K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3" sqref="A3:J3"/>
    </sheetView>
  </sheetViews>
  <sheetFormatPr defaultColWidth="8.7109375" defaultRowHeight="15"/>
  <cols>
    <col min="1" max="1" width="13.28515625" style="181" customWidth="1"/>
    <col min="2" max="2" width="44.42578125" style="158" bestFit="1" customWidth="1"/>
    <col min="3" max="3" width="15.28515625" style="158" bestFit="1" customWidth="1"/>
    <col min="4" max="4" width="11.140625" style="158" bestFit="1" customWidth="1"/>
    <col min="5" max="5" width="14.28515625" style="158" bestFit="1" customWidth="1"/>
    <col min="6" max="6" width="17.42578125" style="158" customWidth="1"/>
    <col min="7" max="7" width="16.85546875" style="158" customWidth="1"/>
    <col min="8" max="9" width="14.28515625" style="158" customWidth="1"/>
    <col min="10" max="11" width="15.28515625" style="158" bestFit="1" customWidth="1"/>
    <col min="12" max="16384" width="8.7109375" style="158"/>
  </cols>
  <sheetData>
    <row r="1" spans="1:10" customFormat="1">
      <c r="A1" s="540" t="s">
        <v>768</v>
      </c>
      <c r="B1" s="540"/>
      <c r="C1" s="540"/>
      <c r="D1" s="540"/>
      <c r="E1" s="540"/>
      <c r="F1" s="540"/>
      <c r="G1" s="540"/>
      <c r="H1" s="540"/>
      <c r="I1" s="540"/>
      <c r="J1" s="540"/>
    </row>
    <row r="2" spans="1:10" customFormat="1">
      <c r="A2" s="541" t="s">
        <v>33</v>
      </c>
      <c r="B2" s="541"/>
      <c r="C2" s="541"/>
      <c r="D2" s="541"/>
      <c r="E2" s="541"/>
      <c r="F2" s="541"/>
      <c r="G2" s="541"/>
      <c r="H2" s="541"/>
      <c r="I2" s="541"/>
      <c r="J2" s="541"/>
    </row>
    <row r="3" spans="1:10" customFormat="1" ht="15.75">
      <c r="A3" s="542" t="s">
        <v>35</v>
      </c>
      <c r="B3" s="542"/>
      <c r="C3" s="542"/>
      <c r="D3" s="542"/>
      <c r="E3" s="542"/>
      <c r="F3" s="542"/>
      <c r="G3" s="542"/>
      <c r="H3" s="542"/>
      <c r="I3" s="542"/>
      <c r="J3" s="542"/>
    </row>
    <row r="4" spans="1:10" customFormat="1" ht="18.75">
      <c r="A4" s="543" t="s">
        <v>34</v>
      </c>
      <c r="B4" s="543"/>
      <c r="C4" s="543"/>
      <c r="D4" s="543"/>
      <c r="E4" s="543"/>
      <c r="F4" s="543"/>
      <c r="G4" s="543"/>
      <c r="H4" s="543"/>
      <c r="I4" s="543"/>
      <c r="J4" s="543"/>
    </row>
    <row r="5" spans="1:10" customFormat="1" ht="15.75">
      <c r="A5" s="544" t="s">
        <v>769</v>
      </c>
      <c r="B5" s="544"/>
      <c r="C5" s="544"/>
      <c r="D5" s="544"/>
      <c r="E5" s="544"/>
      <c r="F5" s="544"/>
      <c r="G5" s="544"/>
      <c r="H5" s="544"/>
      <c r="I5" s="544"/>
      <c r="J5" s="544"/>
    </row>
    <row r="6" spans="1:10" customFormat="1">
      <c r="A6" s="545" t="s">
        <v>45</v>
      </c>
      <c r="B6" s="545"/>
      <c r="C6" s="545"/>
      <c r="D6" s="545"/>
      <c r="E6" s="545"/>
      <c r="F6" s="545"/>
      <c r="G6" s="545"/>
      <c r="H6" s="545"/>
      <c r="I6" s="545"/>
      <c r="J6" s="545"/>
    </row>
    <row r="8" spans="1:10" s="172" customFormat="1">
      <c r="A8" s="171" t="s">
        <v>762</v>
      </c>
      <c r="B8" s="174" t="s">
        <v>770</v>
      </c>
      <c r="C8" s="174" t="s">
        <v>696</v>
      </c>
      <c r="D8" s="174" t="s">
        <v>697</v>
      </c>
      <c r="E8" s="174" t="s">
        <v>698</v>
      </c>
      <c r="F8" s="174" t="s">
        <v>699</v>
      </c>
      <c r="G8" s="174" t="s">
        <v>700</v>
      </c>
      <c r="H8" s="174" t="s">
        <v>701</v>
      </c>
      <c r="I8" s="174" t="s">
        <v>702</v>
      </c>
      <c r="J8" s="174" t="s">
        <v>637</v>
      </c>
    </row>
    <row r="9" spans="1:10">
      <c r="A9" s="153">
        <v>31111</v>
      </c>
      <c r="B9" s="175" t="s">
        <v>585</v>
      </c>
      <c r="C9" s="153">
        <v>20538803.670000002</v>
      </c>
      <c r="D9" s="153"/>
      <c r="E9" s="153"/>
      <c r="F9" s="153"/>
      <c r="G9" s="153"/>
      <c r="H9" s="153"/>
      <c r="I9" s="153"/>
      <c r="J9" s="153">
        <v>20538803.670000002</v>
      </c>
    </row>
    <row r="10" spans="1:10">
      <c r="A10" s="153">
        <v>31112</v>
      </c>
      <c r="B10" s="175" t="s">
        <v>586</v>
      </c>
      <c r="C10" s="153">
        <v>29521703521.430016</v>
      </c>
      <c r="D10" s="153"/>
      <c r="E10" s="153">
        <v>6510037614.7399998</v>
      </c>
      <c r="F10" s="153">
        <v>3137297918.4699998</v>
      </c>
      <c r="G10" s="153">
        <v>7605499167.9999981</v>
      </c>
      <c r="H10" s="153">
        <v>379378729.48000002</v>
      </c>
      <c r="I10" s="153"/>
      <c r="J10" s="153">
        <v>47153916952.120018</v>
      </c>
    </row>
    <row r="11" spans="1:10">
      <c r="A11" s="153">
        <v>31113</v>
      </c>
      <c r="B11" s="175" t="s">
        <v>587</v>
      </c>
      <c r="C11" s="153">
        <v>10420014.24</v>
      </c>
      <c r="D11" s="153">
        <v>924549</v>
      </c>
      <c r="E11" s="153"/>
      <c r="F11" s="153"/>
      <c r="G11" s="153"/>
      <c r="H11" s="153"/>
      <c r="I11" s="153"/>
      <c r="J11" s="153">
        <v>11344563.24</v>
      </c>
    </row>
    <row r="12" spans="1:10">
      <c r="A12" s="153">
        <v>31114</v>
      </c>
      <c r="B12" s="175" t="s">
        <v>588</v>
      </c>
      <c r="C12" s="153">
        <v>2978012.13</v>
      </c>
      <c r="D12" s="153"/>
      <c r="E12" s="153"/>
      <c r="F12" s="153"/>
      <c r="G12" s="153"/>
      <c r="H12" s="153"/>
      <c r="I12" s="153"/>
      <c r="J12" s="153">
        <v>2978012.13</v>
      </c>
    </row>
    <row r="13" spans="1:10">
      <c r="A13" s="153">
        <v>31121</v>
      </c>
      <c r="B13" s="175" t="s">
        <v>590</v>
      </c>
      <c r="C13" s="153">
        <v>1103658927.7800002</v>
      </c>
      <c r="D13" s="153">
        <v>1114424</v>
      </c>
      <c r="E13" s="153">
        <v>7759000</v>
      </c>
      <c r="F13" s="153">
        <v>38584257.990000002</v>
      </c>
      <c r="G13" s="153">
        <v>79243319</v>
      </c>
      <c r="H13" s="153">
        <v>121826543</v>
      </c>
      <c r="I13" s="153"/>
      <c r="J13" s="153">
        <v>1352186471.7700002</v>
      </c>
    </row>
    <row r="14" spans="1:10">
      <c r="A14" s="153">
        <v>31122</v>
      </c>
      <c r="B14" s="175" t="s">
        <v>591</v>
      </c>
      <c r="C14" s="153">
        <v>8279735988.6399879</v>
      </c>
      <c r="D14" s="153">
        <v>1903659</v>
      </c>
      <c r="E14" s="153">
        <v>49004993.799999997</v>
      </c>
      <c r="F14" s="153">
        <v>274616649.99000007</v>
      </c>
      <c r="G14" s="153">
        <v>711854698.16999984</v>
      </c>
      <c r="H14" s="153">
        <v>126299771.66</v>
      </c>
      <c r="I14" s="153">
        <v>709268992.36000001</v>
      </c>
      <c r="J14" s="153">
        <v>10152684753.619987</v>
      </c>
    </row>
    <row r="15" spans="1:10">
      <c r="A15" s="153">
        <v>31123</v>
      </c>
      <c r="B15" s="175" t="s">
        <v>592</v>
      </c>
      <c r="C15" s="153">
        <v>908542133.63999963</v>
      </c>
      <c r="D15" s="153">
        <v>3466510</v>
      </c>
      <c r="E15" s="153">
        <v>27767244</v>
      </c>
      <c r="F15" s="153">
        <v>13968899.699999999</v>
      </c>
      <c r="G15" s="153">
        <v>41543071.18</v>
      </c>
      <c r="H15" s="153">
        <v>199022.54</v>
      </c>
      <c r="I15" s="153"/>
      <c r="J15" s="153">
        <v>995486881.05999959</v>
      </c>
    </row>
    <row r="16" spans="1:10">
      <c r="A16" s="153">
        <v>31131</v>
      </c>
      <c r="B16" s="175" t="s">
        <v>594</v>
      </c>
      <c r="C16" s="153">
        <v>8062950.1900000004</v>
      </c>
      <c r="D16" s="153"/>
      <c r="E16" s="153"/>
      <c r="F16" s="153"/>
      <c r="G16" s="153">
        <v>2055427.5</v>
      </c>
      <c r="H16" s="153"/>
      <c r="I16" s="153"/>
      <c r="J16" s="153">
        <v>10118377.690000001</v>
      </c>
    </row>
    <row r="17" spans="1:10">
      <c r="A17" s="153">
        <v>31132</v>
      </c>
      <c r="B17" s="175" t="s">
        <v>595</v>
      </c>
      <c r="C17" s="153">
        <v>13946686</v>
      </c>
      <c r="D17" s="153"/>
      <c r="E17" s="153"/>
      <c r="F17" s="153">
        <v>16948191</v>
      </c>
      <c r="G17" s="153"/>
      <c r="H17" s="153"/>
      <c r="I17" s="153"/>
      <c r="J17" s="153">
        <v>30894877</v>
      </c>
    </row>
    <row r="18" spans="1:10">
      <c r="A18" s="153">
        <v>31134</v>
      </c>
      <c r="B18" s="175" t="s">
        <v>596</v>
      </c>
      <c r="C18" s="153">
        <v>626743212.53999984</v>
      </c>
      <c r="D18" s="153"/>
      <c r="E18" s="153"/>
      <c r="F18" s="153">
        <v>44734589</v>
      </c>
      <c r="G18" s="153">
        <v>2046851</v>
      </c>
      <c r="H18" s="153">
        <v>118878703.83</v>
      </c>
      <c r="I18" s="153"/>
      <c r="J18" s="153">
        <v>792403356.36999989</v>
      </c>
    </row>
    <row r="19" spans="1:10">
      <c r="A19" s="153">
        <v>31135</v>
      </c>
      <c r="B19" s="175" t="s">
        <v>597</v>
      </c>
      <c r="C19" s="153">
        <v>109543507.71000001</v>
      </c>
      <c r="D19" s="153"/>
      <c r="E19" s="153"/>
      <c r="F19" s="153"/>
      <c r="G19" s="153"/>
      <c r="H19" s="153"/>
      <c r="I19" s="153"/>
      <c r="J19" s="153">
        <v>109543507.71000001</v>
      </c>
    </row>
    <row r="20" spans="1:10">
      <c r="A20" s="153">
        <v>31141</v>
      </c>
      <c r="B20" s="175" t="s">
        <v>599</v>
      </c>
      <c r="C20" s="153">
        <v>2037428672</v>
      </c>
      <c r="D20" s="153"/>
      <c r="E20" s="153"/>
      <c r="F20" s="153"/>
      <c r="G20" s="153"/>
      <c r="H20" s="153"/>
      <c r="I20" s="153"/>
      <c r="J20" s="153">
        <v>2037428672</v>
      </c>
    </row>
    <row r="21" spans="1:10">
      <c r="A21" s="153">
        <v>31151</v>
      </c>
      <c r="B21" s="175" t="s">
        <v>601</v>
      </c>
      <c r="C21" s="153">
        <v>54351411345.049988</v>
      </c>
      <c r="D21" s="153"/>
      <c r="E21" s="153">
        <v>24690281750.640007</v>
      </c>
      <c r="F21" s="153">
        <v>1860694861.6199999</v>
      </c>
      <c r="G21" s="153">
        <v>5044484832.4100008</v>
      </c>
      <c r="H21" s="153">
        <v>201201000</v>
      </c>
      <c r="I21" s="153">
        <v>6460507875.710001</v>
      </c>
      <c r="J21" s="153">
        <v>92608581665.430008</v>
      </c>
    </row>
    <row r="22" spans="1:10">
      <c r="A22" s="153">
        <v>31152</v>
      </c>
      <c r="B22" s="175" t="s">
        <v>602</v>
      </c>
      <c r="C22" s="153">
        <v>817726053.91999996</v>
      </c>
      <c r="D22" s="153"/>
      <c r="E22" s="153">
        <v>3112122506.1300001</v>
      </c>
      <c r="F22" s="153"/>
      <c r="G22" s="153"/>
      <c r="H22" s="153"/>
      <c r="I22" s="153"/>
      <c r="J22" s="153">
        <v>3929848560.0500002</v>
      </c>
    </row>
    <row r="23" spans="1:10">
      <c r="A23" s="153">
        <v>31153</v>
      </c>
      <c r="B23" s="175" t="s">
        <v>603</v>
      </c>
      <c r="C23" s="153">
        <v>30901553.219999999</v>
      </c>
      <c r="D23" s="153"/>
      <c r="E23" s="153"/>
      <c r="F23" s="153"/>
      <c r="G23" s="153"/>
      <c r="H23" s="153"/>
      <c r="I23" s="153"/>
      <c r="J23" s="153">
        <v>30901553.219999999</v>
      </c>
    </row>
    <row r="24" spans="1:10">
      <c r="A24" s="153">
        <v>31154</v>
      </c>
      <c r="B24" s="175" t="s">
        <v>604</v>
      </c>
      <c r="C24" s="153">
        <v>6725113081.8999996</v>
      </c>
      <c r="D24" s="153">
        <v>29609607.449999999</v>
      </c>
      <c r="E24" s="153">
        <v>856329454.13999999</v>
      </c>
      <c r="F24" s="153">
        <v>3047200</v>
      </c>
      <c r="G24" s="153">
        <v>63229400</v>
      </c>
      <c r="H24" s="153"/>
      <c r="I24" s="153">
        <v>37052035.490000002</v>
      </c>
      <c r="J24" s="153">
        <v>7714380778.9799995</v>
      </c>
    </row>
    <row r="25" spans="1:10">
      <c r="A25" s="153">
        <v>31155</v>
      </c>
      <c r="B25" s="175" t="s">
        <v>605</v>
      </c>
      <c r="C25" s="153">
        <v>5281550149.5500002</v>
      </c>
      <c r="D25" s="153"/>
      <c r="E25" s="153">
        <v>3653726425.8200002</v>
      </c>
      <c r="F25" s="153"/>
      <c r="G25" s="153">
        <v>542275441.98000002</v>
      </c>
      <c r="H25" s="153"/>
      <c r="I25" s="153"/>
      <c r="J25" s="153">
        <v>9477552017.3500004</v>
      </c>
    </row>
    <row r="26" spans="1:10">
      <c r="A26" s="153">
        <v>31156</v>
      </c>
      <c r="B26" s="175" t="s">
        <v>606</v>
      </c>
      <c r="C26" s="153">
        <v>7297207190.7300024</v>
      </c>
      <c r="D26" s="153"/>
      <c r="E26" s="153"/>
      <c r="F26" s="153">
        <v>84519635.159999996</v>
      </c>
      <c r="G26" s="153">
        <v>1639434459.4100001</v>
      </c>
      <c r="H26" s="153"/>
      <c r="I26" s="153">
        <v>666018469.34000003</v>
      </c>
      <c r="J26" s="153">
        <v>9687179754.6400032</v>
      </c>
    </row>
    <row r="27" spans="1:10">
      <c r="A27" s="153">
        <v>31157</v>
      </c>
      <c r="B27" s="175" t="s">
        <v>607</v>
      </c>
      <c r="C27" s="153">
        <v>872622941.65999997</v>
      </c>
      <c r="D27" s="153">
        <v>1166000</v>
      </c>
      <c r="E27" s="153">
        <v>2946000</v>
      </c>
      <c r="F27" s="153">
        <v>246648996.27000001</v>
      </c>
      <c r="G27" s="153">
        <v>16394542.969999999</v>
      </c>
      <c r="H27" s="153">
        <v>1500000</v>
      </c>
      <c r="I27" s="153"/>
      <c r="J27" s="153">
        <v>1141278480.9000001</v>
      </c>
    </row>
    <row r="28" spans="1:10">
      <c r="A28" s="153">
        <v>31158</v>
      </c>
      <c r="B28" s="175" t="s">
        <v>608</v>
      </c>
      <c r="C28" s="153">
        <v>1904511013.2300003</v>
      </c>
      <c r="D28" s="153"/>
      <c r="E28" s="153"/>
      <c r="F28" s="153">
        <v>34453894.759999998</v>
      </c>
      <c r="G28" s="153">
        <v>86292379.989999995</v>
      </c>
      <c r="H28" s="153">
        <v>1832708.24</v>
      </c>
      <c r="I28" s="153">
        <v>665950004.53999996</v>
      </c>
      <c r="J28" s="153">
        <v>2693040000.7600002</v>
      </c>
    </row>
    <row r="29" spans="1:10">
      <c r="A29" s="153">
        <v>31159</v>
      </c>
      <c r="B29" s="175" t="s">
        <v>609</v>
      </c>
      <c r="C29" s="153">
        <v>17287371325.139996</v>
      </c>
      <c r="D29" s="153">
        <v>4987689</v>
      </c>
      <c r="E29" s="153">
        <v>68274233.289999992</v>
      </c>
      <c r="F29" s="153">
        <v>355400852.01999998</v>
      </c>
      <c r="G29" s="153">
        <v>848503531.94000006</v>
      </c>
      <c r="H29" s="153"/>
      <c r="I29" s="153">
        <v>0</v>
      </c>
      <c r="J29" s="153">
        <v>18564537631.389996</v>
      </c>
    </row>
    <row r="30" spans="1:10">
      <c r="A30" s="153">
        <v>31161</v>
      </c>
      <c r="B30" s="175" t="s">
        <v>611</v>
      </c>
      <c r="C30" s="153">
        <v>449728321.7899996</v>
      </c>
      <c r="D30" s="153"/>
      <c r="E30" s="153">
        <v>31890373.140000001</v>
      </c>
      <c r="F30" s="153">
        <v>2028029.32</v>
      </c>
      <c r="G30" s="153">
        <v>20048310</v>
      </c>
      <c r="H30" s="153"/>
      <c r="I30" s="153"/>
      <c r="J30" s="153">
        <v>503695034.24999958</v>
      </c>
    </row>
    <row r="31" spans="1:10">
      <c r="A31" s="153">
        <v>31171</v>
      </c>
      <c r="B31" s="175" t="s">
        <v>613</v>
      </c>
      <c r="C31" s="153">
        <v>3042873647.7200012</v>
      </c>
      <c r="D31" s="153">
        <v>1011266</v>
      </c>
      <c r="E31" s="153">
        <v>31009887.649999999</v>
      </c>
      <c r="F31" s="153">
        <v>11161293.68</v>
      </c>
      <c r="G31" s="153">
        <v>125748209.56999999</v>
      </c>
      <c r="H31" s="153"/>
      <c r="I31" s="153"/>
      <c r="J31" s="153">
        <v>3211804304.6200013</v>
      </c>
    </row>
    <row r="32" spans="1:10">
      <c r="A32" s="153">
        <v>31172</v>
      </c>
      <c r="B32" s="175" t="s">
        <v>614</v>
      </c>
      <c r="C32" s="153">
        <v>4605252882.8299999</v>
      </c>
      <c r="D32" s="153"/>
      <c r="E32" s="153">
        <v>10752007</v>
      </c>
      <c r="F32" s="153">
        <v>223046215.86999997</v>
      </c>
      <c r="G32" s="153">
        <v>1384721343.54</v>
      </c>
      <c r="H32" s="153">
        <v>1046950893.86</v>
      </c>
      <c r="I32" s="153">
        <v>532439457.75</v>
      </c>
      <c r="J32" s="153">
        <v>7803162800.8499994</v>
      </c>
    </row>
    <row r="33" spans="1:10">
      <c r="A33" s="153">
        <v>31411</v>
      </c>
      <c r="B33" s="175" t="s">
        <v>617</v>
      </c>
      <c r="C33" s="153">
        <v>6796378362.460001</v>
      </c>
      <c r="D33" s="153"/>
      <c r="E33" s="153">
        <v>1997006953.48</v>
      </c>
      <c r="F33" s="153"/>
      <c r="G33" s="153"/>
      <c r="H33" s="153"/>
      <c r="I33" s="153"/>
      <c r="J33" s="153">
        <v>8793385315.9400005</v>
      </c>
    </row>
    <row r="34" spans="1:10">
      <c r="A34" s="153">
        <v>31441</v>
      </c>
      <c r="B34" s="175" t="s">
        <v>618</v>
      </c>
      <c r="C34" s="153">
        <v>475730</v>
      </c>
      <c r="D34" s="153"/>
      <c r="E34" s="153"/>
      <c r="F34" s="153">
        <v>274590</v>
      </c>
      <c r="G34" s="153"/>
      <c r="H34" s="153"/>
      <c r="I34" s="153"/>
      <c r="J34" s="153">
        <v>750320</v>
      </c>
    </row>
    <row r="35" spans="1:10">
      <c r="A35" s="153">
        <v>31511</v>
      </c>
      <c r="B35" s="175" t="s">
        <v>620</v>
      </c>
      <c r="C35" s="153">
        <v>765696.13</v>
      </c>
      <c r="D35" s="153"/>
      <c r="E35" s="153"/>
      <c r="F35" s="153">
        <v>5703418.8700000001</v>
      </c>
      <c r="G35" s="153"/>
      <c r="H35" s="153"/>
      <c r="I35" s="153"/>
      <c r="J35" s="153">
        <v>6469115</v>
      </c>
    </row>
    <row r="36" spans="1:10" s="173" customFormat="1">
      <c r="A36" s="591" t="s">
        <v>637</v>
      </c>
      <c r="B36" s="592"/>
      <c r="C36" s="150">
        <v>152107191725.29996</v>
      </c>
      <c r="D36" s="150">
        <v>44183704.450000003</v>
      </c>
      <c r="E36" s="150">
        <v>41048908443.830009</v>
      </c>
      <c r="F36" s="150">
        <v>6353129493.7199993</v>
      </c>
      <c r="G36" s="150">
        <v>18213374986.659996</v>
      </c>
      <c r="H36" s="150">
        <v>1998067372.6100001</v>
      </c>
      <c r="I36" s="150">
        <v>9071236835.1900005</v>
      </c>
      <c r="J36" s="150">
        <v>228836092561.76001</v>
      </c>
    </row>
  </sheetData>
  <mergeCells count="7">
    <mergeCell ref="A36:B36"/>
    <mergeCell ref="A1:J1"/>
    <mergeCell ref="A2:J2"/>
    <mergeCell ref="A3:J3"/>
    <mergeCell ref="A4:J4"/>
    <mergeCell ref="A5:J5"/>
    <mergeCell ref="A6:J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sqref="A1:XFD1048576"/>
    </sheetView>
  </sheetViews>
  <sheetFormatPr defaultColWidth="8.7109375" defaultRowHeight="15"/>
  <cols>
    <col min="1" max="1" width="12.85546875" style="181" customWidth="1"/>
    <col min="2" max="2" width="32.28515625" style="158" bestFit="1" customWidth="1"/>
    <col min="3" max="4" width="14.28515625" style="158" bestFit="1" customWidth="1"/>
    <col min="5" max="5" width="16.85546875" style="158" bestFit="1" customWidth="1"/>
    <col min="6" max="7" width="14.28515625" style="158" customWidth="1"/>
    <col min="8" max="8" width="15.28515625" style="158" bestFit="1" customWidth="1"/>
    <col min="9" max="16384" width="8.7109375" style="158"/>
  </cols>
  <sheetData>
    <row r="1" spans="1:8" customFormat="1">
      <c r="A1" s="540" t="s">
        <v>771</v>
      </c>
      <c r="B1" s="540"/>
      <c r="C1" s="540"/>
      <c r="D1" s="540"/>
      <c r="E1" s="540"/>
      <c r="F1" s="540"/>
      <c r="G1" s="540"/>
      <c r="H1" s="540"/>
    </row>
    <row r="2" spans="1:8" customFormat="1">
      <c r="A2" s="541" t="s">
        <v>33</v>
      </c>
      <c r="B2" s="541"/>
      <c r="C2" s="541"/>
      <c r="D2" s="541"/>
      <c r="E2" s="541"/>
      <c r="F2" s="541"/>
      <c r="G2" s="541"/>
      <c r="H2" s="541"/>
    </row>
    <row r="3" spans="1:8" customFormat="1" ht="15.75">
      <c r="A3" s="542" t="s">
        <v>35</v>
      </c>
      <c r="B3" s="542"/>
      <c r="C3" s="542"/>
      <c r="D3" s="542"/>
      <c r="E3" s="542"/>
      <c r="F3" s="542"/>
      <c r="G3" s="542"/>
      <c r="H3" s="542"/>
    </row>
    <row r="4" spans="1:8" customFormat="1" ht="18.75">
      <c r="A4" s="543" t="s">
        <v>34</v>
      </c>
      <c r="B4" s="543"/>
      <c r="C4" s="543"/>
      <c r="D4" s="543"/>
      <c r="E4" s="543"/>
      <c r="F4" s="543"/>
      <c r="G4" s="543"/>
      <c r="H4" s="543"/>
    </row>
    <row r="5" spans="1:8" customFormat="1" ht="15.75">
      <c r="A5" s="544" t="s">
        <v>772</v>
      </c>
      <c r="B5" s="544"/>
      <c r="C5" s="544"/>
      <c r="D5" s="544"/>
      <c r="E5" s="544"/>
      <c r="F5" s="544"/>
      <c r="G5" s="544"/>
      <c r="H5" s="544"/>
    </row>
    <row r="6" spans="1:8" customFormat="1">
      <c r="A6" s="545" t="s">
        <v>45</v>
      </c>
      <c r="B6" s="545"/>
      <c r="C6" s="545"/>
      <c r="D6" s="545"/>
      <c r="E6" s="545"/>
      <c r="F6" s="545"/>
      <c r="G6" s="545"/>
      <c r="H6" s="545"/>
    </row>
    <row r="7" spans="1:8">
      <c r="A7" s="171" t="s">
        <v>773</v>
      </c>
      <c r="B7" s="174" t="s">
        <v>770</v>
      </c>
      <c r="C7" s="174" t="s">
        <v>696</v>
      </c>
      <c r="D7" s="174" t="s">
        <v>698</v>
      </c>
      <c r="E7" s="174" t="s">
        <v>700</v>
      </c>
      <c r="F7" s="174" t="s">
        <v>701</v>
      </c>
      <c r="G7" s="174" t="s">
        <v>702</v>
      </c>
      <c r="H7" s="174" t="s">
        <v>307</v>
      </c>
    </row>
    <row r="8" spans="1:8">
      <c r="A8" s="153">
        <v>32142</v>
      </c>
      <c r="B8" s="175" t="s">
        <v>624</v>
      </c>
      <c r="C8" s="153">
        <v>10838095864</v>
      </c>
      <c r="D8" s="153">
        <v>2500000000</v>
      </c>
      <c r="E8" s="153">
        <v>2621591000</v>
      </c>
      <c r="F8" s="153">
        <v>99190548.120000005</v>
      </c>
      <c r="G8" s="153">
        <v>18366089599.540001</v>
      </c>
      <c r="H8" s="153">
        <v>34424967011.660004</v>
      </c>
    </row>
    <row r="9" spans="1:8">
      <c r="A9" s="153">
        <v>32151</v>
      </c>
      <c r="B9" s="175" t="s">
        <v>626</v>
      </c>
      <c r="C9" s="153">
        <v>14544542385</v>
      </c>
      <c r="D9" s="153">
        <v>10199967000</v>
      </c>
      <c r="E9" s="153"/>
      <c r="F9" s="153">
        <v>2028875043.29</v>
      </c>
      <c r="G9" s="153">
        <v>2200050.08</v>
      </c>
      <c r="H9" s="153">
        <v>26775584478.370003</v>
      </c>
    </row>
    <row r="10" spans="1:8">
      <c r="A10" s="153">
        <v>32251</v>
      </c>
      <c r="B10" s="175" t="s">
        <v>629</v>
      </c>
      <c r="C10" s="153">
        <v>191728893.59999999</v>
      </c>
      <c r="D10" s="153"/>
      <c r="E10" s="153"/>
      <c r="F10" s="153"/>
      <c r="G10" s="153"/>
      <c r="H10" s="153">
        <v>191728893.59999999</v>
      </c>
    </row>
    <row r="11" spans="1:8">
      <c r="A11" s="153">
        <v>33195</v>
      </c>
      <c r="B11" s="175" t="s">
        <v>767</v>
      </c>
      <c r="C11" s="153">
        <v>36901125333.209999</v>
      </c>
      <c r="D11" s="153"/>
      <c r="E11" s="153"/>
      <c r="F11" s="153"/>
      <c r="G11" s="153"/>
      <c r="H11" s="153">
        <v>36901125333.209999</v>
      </c>
    </row>
    <row r="12" spans="1:8">
      <c r="A12" s="153">
        <v>33242</v>
      </c>
      <c r="B12" s="175" t="s">
        <v>636</v>
      </c>
      <c r="C12" s="153">
        <v>23329155686.779999</v>
      </c>
      <c r="D12" s="153"/>
      <c r="E12" s="153"/>
      <c r="F12" s="153"/>
      <c r="G12" s="153"/>
      <c r="H12" s="153">
        <v>23329155686.779999</v>
      </c>
    </row>
    <row r="13" spans="1:8" s="173" customFormat="1">
      <c r="A13" s="593" t="s">
        <v>637</v>
      </c>
      <c r="B13" s="593"/>
      <c r="C13" s="150">
        <v>85804648162.589996</v>
      </c>
      <c r="D13" s="150">
        <v>12699967000</v>
      </c>
      <c r="E13" s="150">
        <v>2621591000</v>
      </c>
      <c r="F13" s="150">
        <v>2128065591.4099998</v>
      </c>
      <c r="G13" s="150">
        <v>18368289649.620003</v>
      </c>
      <c r="H13" s="150">
        <v>121622561403.62</v>
      </c>
    </row>
  </sheetData>
  <mergeCells count="7">
    <mergeCell ref="A13:B13"/>
    <mergeCell ref="A1:H1"/>
    <mergeCell ref="A2:H2"/>
    <mergeCell ref="A3:H3"/>
    <mergeCell ref="A4:H4"/>
    <mergeCell ref="A5:H5"/>
    <mergeCell ref="A6:H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50"/>
  <sheetViews>
    <sheetView topLeftCell="A367" workbookViewId="0">
      <selection activeCell="F340" sqref="F340"/>
    </sheetView>
  </sheetViews>
  <sheetFormatPr defaultColWidth="36.5703125" defaultRowHeight="18" customHeight="1"/>
  <cols>
    <col min="1" max="1" width="29.140625" style="186" customWidth="1"/>
    <col min="2" max="2" width="7.85546875" style="185" customWidth="1"/>
    <col min="3" max="3" width="28.42578125" style="186" customWidth="1"/>
    <col min="4" max="4" width="16.140625" style="185" customWidth="1"/>
    <col min="5" max="5" width="13.7109375" style="185" customWidth="1"/>
    <col min="6" max="6" width="13.28515625" style="185" customWidth="1"/>
    <col min="7" max="7" width="16.42578125" style="185" customWidth="1"/>
    <col min="8" max="8" width="17.7109375" style="185" customWidth="1"/>
    <col min="9" max="9" width="11.5703125" style="185" customWidth="1"/>
    <col min="10" max="10" width="12.5703125" style="185" customWidth="1"/>
    <col min="11" max="11" width="13.85546875" style="185" customWidth="1"/>
    <col min="12" max="12" width="18.140625" style="185" customWidth="1"/>
    <col min="13" max="16384" width="36.5703125" style="185"/>
  </cols>
  <sheetData>
    <row r="1" spans="1:12" s="182" customFormat="1" ht="18" customHeight="1">
      <c r="A1" s="595" t="s">
        <v>774</v>
      </c>
      <c r="B1" s="595"/>
      <c r="C1" s="595"/>
      <c r="D1" s="595"/>
      <c r="E1" s="595"/>
      <c r="F1" s="595"/>
      <c r="G1" s="595"/>
      <c r="H1" s="595"/>
      <c r="I1" s="595"/>
      <c r="J1" s="595"/>
      <c r="K1" s="595"/>
      <c r="L1" s="595"/>
    </row>
    <row r="2" spans="1:12" s="182" customFormat="1" ht="18" customHeight="1">
      <c r="A2" s="547" t="s">
        <v>33</v>
      </c>
      <c r="B2" s="547"/>
      <c r="C2" s="547"/>
      <c r="D2" s="547"/>
      <c r="E2" s="547"/>
      <c r="F2" s="547"/>
      <c r="G2" s="547"/>
      <c r="H2" s="547"/>
      <c r="I2" s="547"/>
      <c r="J2" s="547"/>
      <c r="K2" s="547"/>
      <c r="L2" s="547"/>
    </row>
    <row r="3" spans="1:12" s="182" customFormat="1" ht="18" customHeight="1">
      <c r="A3" s="547" t="s">
        <v>35</v>
      </c>
      <c r="B3" s="547"/>
      <c r="C3" s="547"/>
      <c r="D3" s="547"/>
      <c r="E3" s="547"/>
      <c r="F3" s="547"/>
      <c r="G3" s="547"/>
      <c r="H3" s="547"/>
      <c r="I3" s="547"/>
      <c r="J3" s="547"/>
      <c r="K3" s="547"/>
      <c r="L3" s="547"/>
    </row>
    <row r="4" spans="1:12" s="182" customFormat="1" ht="18" customHeight="1">
      <c r="A4" s="547" t="s">
        <v>34</v>
      </c>
      <c r="B4" s="547"/>
      <c r="C4" s="547"/>
      <c r="D4" s="547"/>
      <c r="E4" s="547"/>
      <c r="F4" s="547"/>
      <c r="G4" s="547"/>
      <c r="H4" s="547"/>
      <c r="I4" s="547"/>
      <c r="J4" s="547"/>
      <c r="K4" s="547"/>
      <c r="L4" s="547"/>
    </row>
    <row r="5" spans="1:12" s="182" customFormat="1" ht="18" customHeight="1">
      <c r="A5" s="596" t="s">
        <v>775</v>
      </c>
      <c r="B5" s="596"/>
      <c r="C5" s="596"/>
      <c r="D5" s="596"/>
      <c r="E5" s="596"/>
      <c r="F5" s="596"/>
      <c r="G5" s="596"/>
      <c r="H5" s="596"/>
      <c r="I5" s="596"/>
      <c r="J5" s="596"/>
      <c r="K5" s="596"/>
      <c r="L5" s="596"/>
    </row>
    <row r="6" spans="1:12" s="182" customFormat="1" ht="18" customHeight="1">
      <c r="A6" s="594" t="s">
        <v>45</v>
      </c>
      <c r="B6" s="594"/>
      <c r="C6" s="594"/>
      <c r="D6" s="594"/>
      <c r="E6" s="594"/>
      <c r="F6" s="594"/>
      <c r="G6" s="594"/>
      <c r="H6" s="594"/>
      <c r="I6" s="594"/>
      <c r="J6" s="594"/>
      <c r="K6" s="594"/>
      <c r="L6" s="594"/>
    </row>
    <row r="7" spans="1:12" s="183" customFormat="1" ht="18" customHeight="1">
      <c r="A7" s="183" t="s">
        <v>639</v>
      </c>
      <c r="B7" s="183" t="s">
        <v>776</v>
      </c>
      <c r="C7" s="183" t="s">
        <v>763</v>
      </c>
      <c r="D7" s="183" t="s">
        <v>696</v>
      </c>
      <c r="E7" s="183" t="s">
        <v>697</v>
      </c>
      <c r="F7" s="183" t="s">
        <v>698</v>
      </c>
      <c r="G7" s="183" t="s">
        <v>699</v>
      </c>
      <c r="H7" s="183" t="s">
        <v>700</v>
      </c>
      <c r="I7" s="183" t="s">
        <v>701</v>
      </c>
      <c r="J7" s="183" t="s">
        <v>702</v>
      </c>
      <c r="K7" s="183" t="s">
        <v>703</v>
      </c>
      <c r="L7" s="183" t="s">
        <v>642</v>
      </c>
    </row>
    <row r="8" spans="1:12" ht="18" customHeight="1">
      <c r="A8" s="188" t="s">
        <v>643</v>
      </c>
      <c r="B8" s="185" t="s">
        <v>777</v>
      </c>
      <c r="C8" s="186" t="s">
        <v>442</v>
      </c>
      <c r="D8" s="187">
        <v>18969333.77</v>
      </c>
      <c r="E8" s="187"/>
      <c r="F8" s="187"/>
      <c r="G8" s="187"/>
      <c r="H8" s="187"/>
      <c r="I8" s="187"/>
      <c r="J8" s="187"/>
      <c r="K8" s="187"/>
      <c r="L8" s="187">
        <v>18969333.77</v>
      </c>
    </row>
    <row r="9" spans="1:12" ht="18" customHeight="1">
      <c r="A9" s="188"/>
      <c r="B9" s="185" t="s">
        <v>778</v>
      </c>
      <c r="C9" s="186" t="s">
        <v>443</v>
      </c>
      <c r="D9" s="187">
        <v>17794963</v>
      </c>
      <c r="E9" s="187"/>
      <c r="F9" s="187"/>
      <c r="G9" s="187"/>
      <c r="H9" s="187"/>
      <c r="I9" s="187"/>
      <c r="J9" s="187"/>
      <c r="K9" s="187"/>
      <c r="L9" s="187">
        <v>17794963</v>
      </c>
    </row>
    <row r="10" spans="1:12" ht="18" customHeight="1">
      <c r="A10" s="188"/>
      <c r="B10" s="185" t="s">
        <v>779</v>
      </c>
      <c r="C10" s="186" t="s">
        <v>445</v>
      </c>
      <c r="D10" s="187">
        <v>662836</v>
      </c>
      <c r="E10" s="187"/>
      <c r="F10" s="187"/>
      <c r="G10" s="187"/>
      <c r="H10" s="187"/>
      <c r="I10" s="187"/>
      <c r="J10" s="187"/>
      <c r="K10" s="187"/>
      <c r="L10" s="187">
        <v>662836</v>
      </c>
    </row>
    <row r="11" spans="1:12" ht="18" customHeight="1">
      <c r="A11" s="188"/>
      <c r="B11" s="185" t="s">
        <v>780</v>
      </c>
      <c r="C11" s="186" t="s">
        <v>450</v>
      </c>
      <c r="D11" s="187">
        <v>761741</v>
      </c>
      <c r="E11" s="187"/>
      <c r="F11" s="187"/>
      <c r="G11" s="187"/>
      <c r="H11" s="187"/>
      <c r="I11" s="187"/>
      <c r="J11" s="187"/>
      <c r="K11" s="187"/>
      <c r="L11" s="187">
        <v>761741</v>
      </c>
    </row>
    <row r="12" spans="1:12" ht="18" customHeight="1">
      <c r="A12" s="188"/>
      <c r="B12" s="185" t="s">
        <v>781</v>
      </c>
      <c r="C12" s="186" t="s">
        <v>452</v>
      </c>
      <c r="D12" s="187">
        <v>200000</v>
      </c>
      <c r="E12" s="187"/>
      <c r="F12" s="187"/>
      <c r="G12" s="187"/>
      <c r="H12" s="187"/>
      <c r="I12" s="187"/>
      <c r="J12" s="187"/>
      <c r="K12" s="187"/>
      <c r="L12" s="187">
        <v>200000</v>
      </c>
    </row>
    <row r="13" spans="1:12" ht="18" customHeight="1">
      <c r="A13" s="188"/>
      <c r="B13" s="185" t="s">
        <v>782</v>
      </c>
      <c r="C13" s="186" t="s">
        <v>455</v>
      </c>
      <c r="D13" s="187">
        <v>9500</v>
      </c>
      <c r="E13" s="187"/>
      <c r="F13" s="187"/>
      <c r="G13" s="187"/>
      <c r="H13" s="187"/>
      <c r="I13" s="187"/>
      <c r="J13" s="187"/>
      <c r="K13" s="187"/>
      <c r="L13" s="187">
        <v>9500</v>
      </c>
    </row>
    <row r="14" spans="1:12" ht="18" customHeight="1">
      <c r="A14" s="188"/>
      <c r="B14" s="185" t="s">
        <v>783</v>
      </c>
      <c r="C14" s="186" t="s">
        <v>458</v>
      </c>
      <c r="D14" s="187">
        <v>924481</v>
      </c>
      <c r="E14" s="187"/>
      <c r="F14" s="187"/>
      <c r="G14" s="187"/>
      <c r="H14" s="187"/>
      <c r="I14" s="187"/>
      <c r="J14" s="187"/>
      <c r="K14" s="187"/>
      <c r="L14" s="187">
        <v>924481</v>
      </c>
    </row>
    <row r="15" spans="1:12" ht="18" customHeight="1">
      <c r="A15" s="188"/>
      <c r="B15" s="185" t="s">
        <v>784</v>
      </c>
      <c r="C15" s="186" t="s">
        <v>459</v>
      </c>
      <c r="D15" s="187">
        <v>5621854</v>
      </c>
      <c r="E15" s="187"/>
      <c r="F15" s="187"/>
      <c r="G15" s="187"/>
      <c r="H15" s="187"/>
      <c r="I15" s="187"/>
      <c r="J15" s="187"/>
      <c r="K15" s="187"/>
      <c r="L15" s="187">
        <v>5621854</v>
      </c>
    </row>
    <row r="16" spans="1:12" ht="18" customHeight="1">
      <c r="A16" s="188"/>
      <c r="B16" s="185" t="s">
        <v>785</v>
      </c>
      <c r="C16" s="186" t="s">
        <v>463</v>
      </c>
      <c r="D16" s="187">
        <v>157200</v>
      </c>
      <c r="E16" s="187"/>
      <c r="F16" s="187"/>
      <c r="G16" s="187"/>
      <c r="H16" s="187"/>
      <c r="I16" s="187"/>
      <c r="J16" s="187"/>
      <c r="K16" s="187"/>
      <c r="L16" s="187">
        <v>157200</v>
      </c>
    </row>
    <row r="17" spans="1:12" ht="18" customHeight="1">
      <c r="A17" s="188"/>
      <c r="B17" s="185" t="s">
        <v>786</v>
      </c>
      <c r="C17" s="186" t="s">
        <v>471</v>
      </c>
      <c r="D17" s="187">
        <v>11321141.42</v>
      </c>
      <c r="E17" s="187"/>
      <c r="F17" s="187"/>
      <c r="G17" s="187"/>
      <c r="H17" s="187"/>
      <c r="I17" s="187"/>
      <c r="J17" s="187"/>
      <c r="K17" s="187"/>
      <c r="L17" s="187">
        <v>11321141.42</v>
      </c>
    </row>
    <row r="18" spans="1:12" ht="18" customHeight="1">
      <c r="A18" s="188"/>
      <c r="B18" s="185" t="s">
        <v>787</v>
      </c>
      <c r="C18" s="186" t="s">
        <v>472</v>
      </c>
      <c r="D18" s="187">
        <v>1920549.04</v>
      </c>
      <c r="E18" s="187"/>
      <c r="F18" s="187"/>
      <c r="G18" s="187"/>
      <c r="H18" s="187"/>
      <c r="I18" s="187"/>
      <c r="J18" s="187"/>
      <c r="K18" s="187"/>
      <c r="L18" s="187">
        <v>1920549.04</v>
      </c>
    </row>
    <row r="19" spans="1:12" ht="18" customHeight="1">
      <c r="A19" s="188"/>
      <c r="B19" s="185" t="s">
        <v>788</v>
      </c>
      <c r="C19" s="186" t="s">
        <v>475</v>
      </c>
      <c r="D19" s="187">
        <v>2976241</v>
      </c>
      <c r="E19" s="187"/>
      <c r="F19" s="187"/>
      <c r="G19" s="187"/>
      <c r="H19" s="187"/>
      <c r="I19" s="187"/>
      <c r="J19" s="187"/>
      <c r="K19" s="187"/>
      <c r="L19" s="187">
        <v>2976241</v>
      </c>
    </row>
    <row r="20" spans="1:12" ht="18" customHeight="1">
      <c r="A20" s="188"/>
      <c r="B20" s="185" t="s">
        <v>789</v>
      </c>
      <c r="C20" s="186" t="s">
        <v>476</v>
      </c>
      <c r="D20" s="187">
        <v>2760154.21</v>
      </c>
      <c r="E20" s="187"/>
      <c r="F20" s="187"/>
      <c r="G20" s="187"/>
      <c r="H20" s="187"/>
      <c r="I20" s="187"/>
      <c r="J20" s="187"/>
      <c r="K20" s="187"/>
      <c r="L20" s="187">
        <v>2760154.21</v>
      </c>
    </row>
    <row r="21" spans="1:12" ht="18" customHeight="1">
      <c r="A21" s="188"/>
      <c r="B21" s="185" t="s">
        <v>790</v>
      </c>
      <c r="C21" s="186" t="s">
        <v>477</v>
      </c>
      <c r="D21" s="187">
        <v>2863303.23</v>
      </c>
      <c r="E21" s="187"/>
      <c r="F21" s="187"/>
      <c r="G21" s="187"/>
      <c r="H21" s="187"/>
      <c r="I21" s="187"/>
      <c r="J21" s="187"/>
      <c r="K21" s="187"/>
      <c r="L21" s="187">
        <v>2863303.23</v>
      </c>
    </row>
    <row r="22" spans="1:12" ht="18" customHeight="1">
      <c r="A22" s="188"/>
      <c r="B22" s="185" t="s">
        <v>791</v>
      </c>
      <c r="C22" s="186" t="s">
        <v>478</v>
      </c>
      <c r="D22" s="187">
        <v>702504.4</v>
      </c>
      <c r="E22" s="187"/>
      <c r="F22" s="187"/>
      <c r="G22" s="187"/>
      <c r="H22" s="187"/>
      <c r="I22" s="187"/>
      <c r="J22" s="187"/>
      <c r="K22" s="187"/>
      <c r="L22" s="187">
        <v>702504.4</v>
      </c>
    </row>
    <row r="23" spans="1:12" ht="18" customHeight="1">
      <c r="A23" s="188"/>
      <c r="B23" s="185" t="s">
        <v>792</v>
      </c>
      <c r="C23" s="186" t="s">
        <v>480</v>
      </c>
      <c r="D23" s="187">
        <v>922742.17</v>
      </c>
      <c r="E23" s="187"/>
      <c r="F23" s="187"/>
      <c r="G23" s="187"/>
      <c r="H23" s="187"/>
      <c r="I23" s="187"/>
      <c r="J23" s="187"/>
      <c r="K23" s="187"/>
      <c r="L23" s="187">
        <v>922742.17</v>
      </c>
    </row>
    <row r="24" spans="1:12" ht="18" customHeight="1">
      <c r="A24" s="188"/>
      <c r="B24" s="185" t="s">
        <v>793</v>
      </c>
      <c r="C24" s="186" t="s">
        <v>482</v>
      </c>
      <c r="D24" s="187">
        <v>1000000</v>
      </c>
      <c r="E24" s="187"/>
      <c r="F24" s="187"/>
      <c r="G24" s="187"/>
      <c r="H24" s="187"/>
      <c r="I24" s="187"/>
      <c r="J24" s="187"/>
      <c r="K24" s="187"/>
      <c r="L24" s="187">
        <v>1000000</v>
      </c>
    </row>
    <row r="25" spans="1:12" ht="18" customHeight="1">
      <c r="A25" s="188"/>
      <c r="B25" s="185" t="s">
        <v>794</v>
      </c>
      <c r="C25" s="186" t="s">
        <v>484</v>
      </c>
      <c r="D25" s="187">
        <v>698946.5</v>
      </c>
      <c r="E25" s="187"/>
      <c r="F25" s="187"/>
      <c r="G25" s="187"/>
      <c r="H25" s="187"/>
      <c r="I25" s="187"/>
      <c r="J25" s="187"/>
      <c r="K25" s="187"/>
      <c r="L25" s="187">
        <v>698946.5</v>
      </c>
    </row>
    <row r="26" spans="1:12" ht="18" customHeight="1">
      <c r="A26" s="188"/>
      <c r="B26" s="185" t="s">
        <v>795</v>
      </c>
      <c r="C26" s="186" t="s">
        <v>486</v>
      </c>
      <c r="D26" s="187">
        <v>5020032.93</v>
      </c>
      <c r="E26" s="187"/>
      <c r="F26" s="187"/>
      <c r="G26" s="187"/>
      <c r="H26" s="187"/>
      <c r="I26" s="187"/>
      <c r="J26" s="187"/>
      <c r="K26" s="187"/>
      <c r="L26" s="187">
        <v>5020032.93</v>
      </c>
    </row>
    <row r="27" spans="1:12" ht="18" customHeight="1">
      <c r="A27" s="188"/>
      <c r="B27" s="185" t="s">
        <v>796</v>
      </c>
      <c r="C27" s="186" t="s">
        <v>489</v>
      </c>
      <c r="D27" s="187">
        <v>557211</v>
      </c>
      <c r="E27" s="187"/>
      <c r="F27" s="187"/>
      <c r="G27" s="187"/>
      <c r="H27" s="187"/>
      <c r="I27" s="187"/>
      <c r="J27" s="187"/>
      <c r="K27" s="187"/>
      <c r="L27" s="187">
        <v>557211</v>
      </c>
    </row>
    <row r="28" spans="1:12" ht="18" customHeight="1">
      <c r="A28" s="188"/>
      <c r="B28" s="185" t="s">
        <v>797</v>
      </c>
      <c r="C28" s="186" t="s">
        <v>490</v>
      </c>
      <c r="D28" s="187">
        <v>627939</v>
      </c>
      <c r="E28" s="187"/>
      <c r="F28" s="187"/>
      <c r="G28" s="187"/>
      <c r="H28" s="187"/>
      <c r="I28" s="187"/>
      <c r="J28" s="187"/>
      <c r="K28" s="187"/>
      <c r="L28" s="187">
        <v>627939</v>
      </c>
    </row>
    <row r="29" spans="1:12" ht="18" customHeight="1">
      <c r="A29" s="188"/>
      <c r="B29" s="185" t="s">
        <v>798</v>
      </c>
      <c r="C29" s="186" t="s">
        <v>491</v>
      </c>
      <c r="D29" s="187">
        <v>4528965.6100000003</v>
      </c>
      <c r="E29" s="187"/>
      <c r="F29" s="187"/>
      <c r="G29" s="187"/>
      <c r="H29" s="187"/>
      <c r="I29" s="187"/>
      <c r="J29" s="187"/>
      <c r="K29" s="187"/>
      <c r="L29" s="187">
        <v>4528965.6100000003</v>
      </c>
    </row>
    <row r="30" spans="1:12" ht="18" customHeight="1">
      <c r="A30" s="188"/>
      <c r="B30" s="185" t="s">
        <v>799</v>
      </c>
      <c r="C30" s="186" t="s">
        <v>496</v>
      </c>
      <c r="D30" s="187">
        <v>7010415</v>
      </c>
      <c r="E30" s="187"/>
      <c r="F30" s="187"/>
      <c r="G30" s="187"/>
      <c r="H30" s="187"/>
      <c r="I30" s="187"/>
      <c r="J30" s="187"/>
      <c r="K30" s="187"/>
      <c r="L30" s="187">
        <v>7010415</v>
      </c>
    </row>
    <row r="31" spans="1:12" ht="18" customHeight="1">
      <c r="A31" s="188"/>
      <c r="B31" s="185" t="s">
        <v>800</v>
      </c>
      <c r="C31" s="186" t="s">
        <v>497</v>
      </c>
      <c r="D31" s="187">
        <v>10593283.210000001</v>
      </c>
      <c r="E31" s="187"/>
      <c r="F31" s="187"/>
      <c r="G31" s="187"/>
      <c r="H31" s="187"/>
      <c r="I31" s="187"/>
      <c r="J31" s="187"/>
      <c r="K31" s="187"/>
      <c r="L31" s="187">
        <v>10593283.210000001</v>
      </c>
    </row>
    <row r="32" spans="1:12" ht="18" customHeight="1">
      <c r="A32" s="188"/>
      <c r="B32" s="185" t="s">
        <v>801</v>
      </c>
      <c r="C32" s="186" t="s">
        <v>504</v>
      </c>
      <c r="D32" s="187">
        <v>1605823.6</v>
      </c>
      <c r="E32" s="187"/>
      <c r="F32" s="187"/>
      <c r="G32" s="187"/>
      <c r="H32" s="187"/>
      <c r="I32" s="187"/>
      <c r="J32" s="187"/>
      <c r="K32" s="187"/>
      <c r="L32" s="187">
        <v>1605823.6</v>
      </c>
    </row>
    <row r="33" spans="1:12" ht="18" customHeight="1">
      <c r="A33" s="188"/>
      <c r="B33" s="185" t="s">
        <v>802</v>
      </c>
      <c r="C33" s="186" t="s">
        <v>508</v>
      </c>
      <c r="D33" s="187">
        <v>1102026</v>
      </c>
      <c r="E33" s="187"/>
      <c r="F33" s="187"/>
      <c r="G33" s="187"/>
      <c r="H33" s="187"/>
      <c r="I33" s="187"/>
      <c r="J33" s="187"/>
      <c r="K33" s="187"/>
      <c r="L33" s="187">
        <v>1102026</v>
      </c>
    </row>
    <row r="34" spans="1:12" ht="18" customHeight="1">
      <c r="A34" s="188"/>
      <c r="B34" s="185" t="s">
        <v>803</v>
      </c>
      <c r="C34" s="186" t="s">
        <v>509</v>
      </c>
      <c r="D34" s="187">
        <v>0</v>
      </c>
      <c r="E34" s="187"/>
      <c r="F34" s="187"/>
      <c r="G34" s="187"/>
      <c r="H34" s="187"/>
      <c r="I34" s="187"/>
      <c r="J34" s="187"/>
      <c r="K34" s="187"/>
      <c r="L34" s="187">
        <v>0</v>
      </c>
    </row>
    <row r="35" spans="1:12" ht="18" customHeight="1">
      <c r="A35" s="188"/>
      <c r="B35" s="185" t="s">
        <v>804</v>
      </c>
      <c r="C35" s="186" t="s">
        <v>765</v>
      </c>
      <c r="D35" s="187">
        <v>10625847.380000001</v>
      </c>
      <c r="E35" s="187"/>
      <c r="F35" s="187"/>
      <c r="G35" s="187"/>
      <c r="H35" s="187"/>
      <c r="I35" s="187"/>
      <c r="J35" s="187"/>
      <c r="K35" s="187"/>
      <c r="L35" s="187">
        <v>10625847.380000001</v>
      </c>
    </row>
    <row r="36" spans="1:12" ht="18" customHeight="1">
      <c r="A36" s="188"/>
      <c r="B36" s="185" t="s">
        <v>805</v>
      </c>
      <c r="C36" s="186" t="s">
        <v>586</v>
      </c>
      <c r="D36" s="187">
        <v>0</v>
      </c>
      <c r="E36" s="187"/>
      <c r="F36" s="187"/>
      <c r="G36" s="187"/>
      <c r="H36" s="187"/>
      <c r="I36" s="187"/>
      <c r="J36" s="187"/>
      <c r="K36" s="187"/>
      <c r="L36" s="187">
        <v>0</v>
      </c>
    </row>
    <row r="37" spans="1:12" ht="18" customHeight="1">
      <c r="A37" s="188"/>
      <c r="B37" s="185" t="s">
        <v>806</v>
      </c>
      <c r="C37" s="186" t="s">
        <v>591</v>
      </c>
      <c r="D37" s="187">
        <v>3347351.7</v>
      </c>
      <c r="E37" s="187"/>
      <c r="F37" s="187"/>
      <c r="G37" s="187"/>
      <c r="H37" s="187"/>
      <c r="I37" s="187"/>
      <c r="J37" s="187"/>
      <c r="K37" s="187"/>
      <c r="L37" s="187">
        <v>3347351.7</v>
      </c>
    </row>
    <row r="38" spans="1:12" ht="18" customHeight="1">
      <c r="A38" s="188"/>
      <c r="B38" s="185" t="s">
        <v>807</v>
      </c>
      <c r="C38" s="186" t="s">
        <v>592</v>
      </c>
      <c r="D38" s="187">
        <v>2487773.64</v>
      </c>
      <c r="E38" s="187"/>
      <c r="F38" s="187"/>
      <c r="G38" s="187"/>
      <c r="H38" s="187"/>
      <c r="I38" s="187"/>
      <c r="J38" s="187"/>
      <c r="K38" s="187"/>
      <c r="L38" s="187">
        <v>2487773.64</v>
      </c>
    </row>
    <row r="39" spans="1:12" ht="18" customHeight="1">
      <c r="A39" s="188"/>
      <c r="B39" s="185" t="s">
        <v>808</v>
      </c>
      <c r="C39" s="186" t="s">
        <v>609</v>
      </c>
      <c r="D39" s="187">
        <v>4862976.37</v>
      </c>
      <c r="E39" s="187"/>
      <c r="F39" s="187"/>
      <c r="G39" s="187"/>
      <c r="H39" s="187"/>
      <c r="I39" s="187"/>
      <c r="J39" s="187"/>
      <c r="K39" s="187"/>
      <c r="L39" s="187">
        <v>4862976.37</v>
      </c>
    </row>
    <row r="40" spans="1:12" ht="18" customHeight="1">
      <c r="A40" s="188"/>
      <c r="C40" s="186" t="s">
        <v>809</v>
      </c>
      <c r="D40" s="187">
        <v>122637136.17999998</v>
      </c>
      <c r="E40" s="187"/>
      <c r="F40" s="187"/>
      <c r="G40" s="187"/>
      <c r="H40" s="187"/>
      <c r="I40" s="187"/>
      <c r="J40" s="187"/>
      <c r="K40" s="187"/>
      <c r="L40" s="187">
        <v>122637136.17999998</v>
      </c>
    </row>
    <row r="41" spans="1:12" ht="18" customHeight="1">
      <c r="A41" s="189" t="s">
        <v>644</v>
      </c>
      <c r="B41" s="185" t="s">
        <v>777</v>
      </c>
      <c r="C41" s="186" t="s">
        <v>442</v>
      </c>
      <c r="D41" s="187">
        <v>9454799.0500000007</v>
      </c>
      <c r="E41" s="187"/>
      <c r="F41" s="187"/>
      <c r="G41" s="187"/>
      <c r="H41" s="187"/>
      <c r="I41" s="187"/>
      <c r="J41" s="187"/>
      <c r="K41" s="187"/>
      <c r="L41" s="187">
        <v>9454799.0500000007</v>
      </c>
    </row>
    <row r="42" spans="1:12" ht="18" customHeight="1">
      <c r="A42" s="189"/>
      <c r="B42" s="185" t="s">
        <v>778</v>
      </c>
      <c r="C42" s="186" t="s">
        <v>443</v>
      </c>
      <c r="D42" s="187">
        <v>10765062.77</v>
      </c>
      <c r="E42" s="187"/>
      <c r="F42" s="187"/>
      <c r="G42" s="187"/>
      <c r="H42" s="187"/>
      <c r="I42" s="187"/>
      <c r="J42" s="187"/>
      <c r="K42" s="187"/>
      <c r="L42" s="187">
        <v>10765062.77</v>
      </c>
    </row>
    <row r="43" spans="1:12" ht="18" customHeight="1">
      <c r="A43" s="189"/>
      <c r="B43" s="185" t="s">
        <v>779</v>
      </c>
      <c r="C43" s="186" t="s">
        <v>445</v>
      </c>
      <c r="D43" s="187">
        <v>150000</v>
      </c>
      <c r="E43" s="187"/>
      <c r="F43" s="187"/>
      <c r="G43" s="187"/>
      <c r="H43" s="187"/>
      <c r="I43" s="187"/>
      <c r="J43" s="187"/>
      <c r="K43" s="187"/>
      <c r="L43" s="187">
        <v>150000</v>
      </c>
    </row>
    <row r="44" spans="1:12" ht="18" customHeight="1">
      <c r="A44" s="189"/>
      <c r="B44" s="185" t="s">
        <v>780</v>
      </c>
      <c r="C44" s="186" t="s">
        <v>450</v>
      </c>
      <c r="D44" s="187">
        <v>400000</v>
      </c>
      <c r="E44" s="187"/>
      <c r="F44" s="187"/>
      <c r="G44" s="187"/>
      <c r="H44" s="187"/>
      <c r="I44" s="187"/>
      <c r="J44" s="187"/>
      <c r="K44" s="187"/>
      <c r="L44" s="187">
        <v>400000</v>
      </c>
    </row>
    <row r="45" spans="1:12" ht="18" customHeight="1">
      <c r="A45" s="189"/>
      <c r="B45" s="185" t="s">
        <v>781</v>
      </c>
      <c r="C45" s="186" t="s">
        <v>452</v>
      </c>
      <c r="D45" s="187">
        <v>100000</v>
      </c>
      <c r="E45" s="187"/>
      <c r="F45" s="187"/>
      <c r="G45" s="187"/>
      <c r="H45" s="187"/>
      <c r="I45" s="187"/>
      <c r="J45" s="187"/>
      <c r="K45" s="187"/>
      <c r="L45" s="187">
        <v>100000</v>
      </c>
    </row>
    <row r="46" spans="1:12" ht="18" customHeight="1">
      <c r="A46" s="189"/>
      <c r="B46" s="185" t="s">
        <v>782</v>
      </c>
      <c r="C46" s="186" t="s">
        <v>455</v>
      </c>
      <c r="D46" s="187">
        <v>66000</v>
      </c>
      <c r="E46" s="187"/>
      <c r="F46" s="187"/>
      <c r="G46" s="187"/>
      <c r="H46" s="187"/>
      <c r="I46" s="187"/>
      <c r="J46" s="187"/>
      <c r="K46" s="187"/>
      <c r="L46" s="187">
        <v>66000</v>
      </c>
    </row>
    <row r="47" spans="1:12" ht="18" customHeight="1">
      <c r="A47" s="189"/>
      <c r="B47" s="185" t="s">
        <v>783</v>
      </c>
      <c r="C47" s="186" t="s">
        <v>458</v>
      </c>
      <c r="D47" s="187">
        <v>429063</v>
      </c>
      <c r="E47" s="187"/>
      <c r="F47" s="187"/>
      <c r="G47" s="187"/>
      <c r="H47" s="187"/>
      <c r="I47" s="187"/>
      <c r="J47" s="187"/>
      <c r="K47" s="187"/>
      <c r="L47" s="187">
        <v>429063</v>
      </c>
    </row>
    <row r="48" spans="1:12" ht="18" customHeight="1">
      <c r="A48" s="189"/>
      <c r="B48" s="185" t="s">
        <v>784</v>
      </c>
      <c r="C48" s="186" t="s">
        <v>459</v>
      </c>
      <c r="D48" s="187">
        <v>4034200</v>
      </c>
      <c r="E48" s="187"/>
      <c r="F48" s="187"/>
      <c r="G48" s="187"/>
      <c r="H48" s="187"/>
      <c r="I48" s="187"/>
      <c r="J48" s="187"/>
      <c r="K48" s="187"/>
      <c r="L48" s="187">
        <v>4034200</v>
      </c>
    </row>
    <row r="49" spans="1:12" ht="18" customHeight="1">
      <c r="A49" s="189"/>
      <c r="B49" s="185" t="s">
        <v>785</v>
      </c>
      <c r="C49" s="186" t="s">
        <v>463</v>
      </c>
      <c r="D49" s="187">
        <v>84800</v>
      </c>
      <c r="E49" s="187"/>
      <c r="F49" s="187"/>
      <c r="G49" s="187"/>
      <c r="H49" s="187"/>
      <c r="I49" s="187"/>
      <c r="J49" s="187"/>
      <c r="K49" s="187"/>
      <c r="L49" s="187">
        <v>84800</v>
      </c>
    </row>
    <row r="50" spans="1:12" ht="18" customHeight="1">
      <c r="A50" s="189"/>
      <c r="B50" s="185" t="s">
        <v>786</v>
      </c>
      <c r="C50" s="186" t="s">
        <v>471</v>
      </c>
      <c r="D50" s="187">
        <v>336027.95</v>
      </c>
      <c r="E50" s="187"/>
      <c r="F50" s="187"/>
      <c r="G50" s="187"/>
      <c r="H50" s="187"/>
      <c r="I50" s="187"/>
      <c r="J50" s="187"/>
      <c r="K50" s="187"/>
      <c r="L50" s="187">
        <v>336027.95</v>
      </c>
    </row>
    <row r="51" spans="1:12" ht="18" customHeight="1">
      <c r="A51" s="189"/>
      <c r="B51" s="185" t="s">
        <v>787</v>
      </c>
      <c r="C51" s="186" t="s">
        <v>472</v>
      </c>
      <c r="D51" s="187">
        <v>572742.97</v>
      </c>
      <c r="E51" s="187"/>
      <c r="F51" s="187"/>
      <c r="G51" s="187"/>
      <c r="H51" s="187"/>
      <c r="I51" s="187"/>
      <c r="J51" s="187"/>
      <c r="K51" s="187"/>
      <c r="L51" s="187">
        <v>572742.97</v>
      </c>
    </row>
    <row r="52" spans="1:12" ht="18" customHeight="1">
      <c r="A52" s="189"/>
      <c r="B52" s="185" t="s">
        <v>788</v>
      </c>
      <c r="C52" s="186" t="s">
        <v>475</v>
      </c>
      <c r="D52" s="187">
        <v>1829548.11</v>
      </c>
      <c r="E52" s="187"/>
      <c r="F52" s="187"/>
      <c r="G52" s="187"/>
      <c r="H52" s="187"/>
      <c r="I52" s="187"/>
      <c r="J52" s="187"/>
      <c r="K52" s="187"/>
      <c r="L52" s="187">
        <v>1829548.11</v>
      </c>
    </row>
    <row r="53" spans="1:12" ht="18" customHeight="1">
      <c r="A53" s="189"/>
      <c r="B53" s="185" t="s">
        <v>789</v>
      </c>
      <c r="C53" s="186" t="s">
        <v>476</v>
      </c>
      <c r="D53" s="187">
        <v>787611.93</v>
      </c>
      <c r="E53" s="187"/>
      <c r="F53" s="187"/>
      <c r="G53" s="187"/>
      <c r="H53" s="187"/>
      <c r="I53" s="187"/>
      <c r="J53" s="187"/>
      <c r="K53" s="187"/>
      <c r="L53" s="187">
        <v>787611.93</v>
      </c>
    </row>
    <row r="54" spans="1:12" ht="18" customHeight="1">
      <c r="A54" s="189"/>
      <c r="B54" s="185" t="s">
        <v>790</v>
      </c>
      <c r="C54" s="186" t="s">
        <v>477</v>
      </c>
      <c r="D54" s="187">
        <v>3661836.65</v>
      </c>
      <c r="E54" s="187"/>
      <c r="F54" s="187"/>
      <c r="G54" s="187"/>
      <c r="H54" s="187"/>
      <c r="I54" s="187"/>
      <c r="J54" s="187"/>
      <c r="K54" s="187"/>
      <c r="L54" s="187">
        <v>3661836.65</v>
      </c>
    </row>
    <row r="55" spans="1:12" ht="18" customHeight="1">
      <c r="A55" s="189"/>
      <c r="B55" s="185" t="s">
        <v>791</v>
      </c>
      <c r="C55" s="186" t="s">
        <v>478</v>
      </c>
      <c r="D55" s="187">
        <v>510575</v>
      </c>
      <c r="E55" s="187"/>
      <c r="F55" s="187"/>
      <c r="G55" s="187"/>
      <c r="H55" s="187"/>
      <c r="I55" s="187"/>
      <c r="J55" s="187"/>
      <c r="K55" s="187"/>
      <c r="L55" s="187">
        <v>510575</v>
      </c>
    </row>
    <row r="56" spans="1:12" ht="18" customHeight="1">
      <c r="A56" s="189"/>
      <c r="B56" s="185" t="s">
        <v>792</v>
      </c>
      <c r="C56" s="186" t="s">
        <v>480</v>
      </c>
      <c r="D56" s="187">
        <v>254851</v>
      </c>
      <c r="E56" s="187"/>
      <c r="F56" s="187"/>
      <c r="G56" s="187"/>
      <c r="H56" s="187"/>
      <c r="I56" s="187"/>
      <c r="J56" s="187"/>
      <c r="K56" s="187"/>
      <c r="L56" s="187">
        <v>254851</v>
      </c>
    </row>
    <row r="57" spans="1:12" ht="18" customHeight="1">
      <c r="A57" s="189"/>
      <c r="B57" s="185" t="s">
        <v>794</v>
      </c>
      <c r="C57" s="186" t="s">
        <v>484</v>
      </c>
      <c r="D57" s="187">
        <v>240383.2</v>
      </c>
      <c r="E57" s="187"/>
      <c r="F57" s="187"/>
      <c r="G57" s="187"/>
      <c r="H57" s="187"/>
      <c r="I57" s="187"/>
      <c r="J57" s="187"/>
      <c r="K57" s="187"/>
      <c r="L57" s="187">
        <v>240383.2</v>
      </c>
    </row>
    <row r="58" spans="1:12" ht="18" customHeight="1">
      <c r="A58" s="189"/>
      <c r="B58" s="185" t="s">
        <v>795</v>
      </c>
      <c r="C58" s="186" t="s">
        <v>486</v>
      </c>
      <c r="D58" s="187">
        <v>3370785.68</v>
      </c>
      <c r="E58" s="187"/>
      <c r="F58" s="187"/>
      <c r="G58" s="187"/>
      <c r="H58" s="187"/>
      <c r="I58" s="187"/>
      <c r="J58" s="187"/>
      <c r="K58" s="187"/>
      <c r="L58" s="187">
        <v>3370785.68</v>
      </c>
    </row>
    <row r="59" spans="1:12" ht="18" customHeight="1">
      <c r="A59" s="189"/>
      <c r="B59" s="185" t="s">
        <v>796</v>
      </c>
      <c r="C59" s="186" t="s">
        <v>489</v>
      </c>
      <c r="D59" s="187">
        <v>79810</v>
      </c>
      <c r="E59" s="187"/>
      <c r="F59" s="187"/>
      <c r="G59" s="187"/>
      <c r="H59" s="187"/>
      <c r="I59" s="187"/>
      <c r="J59" s="187"/>
      <c r="K59" s="187"/>
      <c r="L59" s="187">
        <v>79810</v>
      </c>
    </row>
    <row r="60" spans="1:12" ht="18" customHeight="1">
      <c r="A60" s="189"/>
      <c r="B60" s="185" t="s">
        <v>797</v>
      </c>
      <c r="C60" s="186" t="s">
        <v>490</v>
      </c>
      <c r="D60" s="187">
        <v>272050.98</v>
      </c>
      <c r="E60" s="187"/>
      <c r="F60" s="187"/>
      <c r="G60" s="187"/>
      <c r="H60" s="187"/>
      <c r="I60" s="187"/>
      <c r="J60" s="187"/>
      <c r="K60" s="187"/>
      <c r="L60" s="187">
        <v>272050.98</v>
      </c>
    </row>
    <row r="61" spans="1:12" ht="18" customHeight="1">
      <c r="A61" s="189"/>
      <c r="B61" s="185" t="s">
        <v>799</v>
      </c>
      <c r="C61" s="186" t="s">
        <v>496</v>
      </c>
      <c r="D61" s="187">
        <v>3056788</v>
      </c>
      <c r="E61" s="187"/>
      <c r="F61" s="187"/>
      <c r="G61" s="187"/>
      <c r="H61" s="187"/>
      <c r="I61" s="187"/>
      <c r="J61" s="187"/>
      <c r="K61" s="187"/>
      <c r="L61" s="187">
        <v>3056788</v>
      </c>
    </row>
    <row r="62" spans="1:12" ht="18" customHeight="1">
      <c r="A62" s="189"/>
      <c r="B62" s="185" t="s">
        <v>810</v>
      </c>
      <c r="C62" s="186" t="s">
        <v>500</v>
      </c>
      <c r="D62" s="187">
        <v>64500</v>
      </c>
      <c r="E62" s="187"/>
      <c r="F62" s="187"/>
      <c r="G62" s="187"/>
      <c r="H62" s="187"/>
      <c r="I62" s="187"/>
      <c r="J62" s="187"/>
      <c r="K62" s="187"/>
      <c r="L62" s="187">
        <v>64500</v>
      </c>
    </row>
    <row r="63" spans="1:12" ht="18" customHeight="1">
      <c r="A63" s="189"/>
      <c r="B63" s="185" t="s">
        <v>811</v>
      </c>
      <c r="C63" s="186" t="s">
        <v>505</v>
      </c>
      <c r="D63" s="187">
        <v>36800</v>
      </c>
      <c r="E63" s="187"/>
      <c r="F63" s="187"/>
      <c r="G63" s="187"/>
      <c r="H63" s="187"/>
      <c r="I63" s="187"/>
      <c r="J63" s="187"/>
      <c r="K63" s="187"/>
      <c r="L63" s="187">
        <v>36800</v>
      </c>
    </row>
    <row r="64" spans="1:12" ht="18" customHeight="1">
      <c r="A64" s="189"/>
      <c r="B64" s="185" t="s">
        <v>812</v>
      </c>
      <c r="C64" s="186" t="s">
        <v>507</v>
      </c>
      <c r="D64" s="187">
        <v>230425</v>
      </c>
      <c r="E64" s="187"/>
      <c r="F64" s="187"/>
      <c r="G64" s="187"/>
      <c r="H64" s="187"/>
      <c r="I64" s="187"/>
      <c r="J64" s="187"/>
      <c r="K64" s="187"/>
      <c r="L64" s="187">
        <v>230425</v>
      </c>
    </row>
    <row r="65" spans="1:12" ht="18" customHeight="1">
      <c r="A65" s="189"/>
      <c r="B65" s="185" t="s">
        <v>802</v>
      </c>
      <c r="C65" s="186" t="s">
        <v>508</v>
      </c>
      <c r="D65" s="187">
        <v>1257475</v>
      </c>
      <c r="E65" s="187"/>
      <c r="F65" s="187"/>
      <c r="G65" s="187"/>
      <c r="H65" s="187"/>
      <c r="I65" s="187"/>
      <c r="J65" s="187"/>
      <c r="K65" s="187"/>
      <c r="L65" s="187">
        <v>1257475</v>
      </c>
    </row>
    <row r="66" spans="1:12" ht="18" customHeight="1">
      <c r="A66" s="189"/>
      <c r="B66" s="185" t="s">
        <v>804</v>
      </c>
      <c r="C66" s="186" t="s">
        <v>765</v>
      </c>
      <c r="D66" s="187">
        <v>2653463.21</v>
      </c>
      <c r="E66" s="187"/>
      <c r="F66" s="187"/>
      <c r="G66" s="187"/>
      <c r="H66" s="187"/>
      <c r="I66" s="187"/>
      <c r="J66" s="187"/>
      <c r="K66" s="187"/>
      <c r="L66" s="187">
        <v>2653463.21</v>
      </c>
    </row>
    <row r="67" spans="1:12" ht="18" customHeight="1">
      <c r="A67" s="189"/>
      <c r="B67" s="185" t="s">
        <v>806</v>
      </c>
      <c r="C67" s="186" t="s">
        <v>591</v>
      </c>
      <c r="D67" s="187">
        <v>497426</v>
      </c>
      <c r="E67" s="187"/>
      <c r="F67" s="187"/>
      <c r="G67" s="187"/>
      <c r="H67" s="187"/>
      <c r="I67" s="187"/>
      <c r="J67" s="187"/>
      <c r="K67" s="187"/>
      <c r="L67" s="187">
        <v>497426</v>
      </c>
    </row>
    <row r="68" spans="1:12" ht="18" customHeight="1">
      <c r="A68" s="189"/>
      <c r="B68" s="185" t="s">
        <v>807</v>
      </c>
      <c r="C68" s="186" t="s">
        <v>592</v>
      </c>
      <c r="D68" s="187">
        <v>489591.36</v>
      </c>
      <c r="E68" s="187"/>
      <c r="F68" s="187"/>
      <c r="G68" s="187"/>
      <c r="H68" s="187"/>
      <c r="I68" s="187"/>
      <c r="J68" s="187"/>
      <c r="K68" s="187"/>
      <c r="L68" s="187">
        <v>489591.36</v>
      </c>
    </row>
    <row r="69" spans="1:12" ht="18" customHeight="1">
      <c r="A69" s="189"/>
      <c r="B69" s="185" t="s">
        <v>808</v>
      </c>
      <c r="C69" s="186" t="s">
        <v>609</v>
      </c>
      <c r="D69" s="187">
        <v>491123.99</v>
      </c>
      <c r="E69" s="187"/>
      <c r="F69" s="187"/>
      <c r="G69" s="187"/>
      <c r="H69" s="187"/>
      <c r="I69" s="187"/>
      <c r="J69" s="187"/>
      <c r="K69" s="187"/>
      <c r="L69" s="187">
        <v>491123.99</v>
      </c>
    </row>
    <row r="70" spans="1:12" ht="18" customHeight="1">
      <c r="A70" s="189"/>
      <c r="B70" s="185" t="s">
        <v>813</v>
      </c>
      <c r="C70" s="186" t="s">
        <v>613</v>
      </c>
      <c r="D70" s="187">
        <v>199987.52</v>
      </c>
      <c r="E70" s="187"/>
      <c r="F70" s="187"/>
      <c r="G70" s="187"/>
      <c r="H70" s="187"/>
      <c r="I70" s="187"/>
      <c r="J70" s="187"/>
      <c r="K70" s="187"/>
      <c r="L70" s="187">
        <v>199987.52</v>
      </c>
    </row>
    <row r="71" spans="1:12" ht="18" customHeight="1">
      <c r="A71" s="189"/>
      <c r="C71" s="186" t="s">
        <v>814</v>
      </c>
      <c r="D71" s="187">
        <v>46377728.369999997</v>
      </c>
      <c r="E71" s="187"/>
      <c r="F71" s="187"/>
      <c r="G71" s="187"/>
      <c r="H71" s="187"/>
      <c r="I71" s="187"/>
      <c r="J71" s="187"/>
      <c r="K71" s="187"/>
      <c r="L71" s="187">
        <v>46377728.369999997</v>
      </c>
    </row>
    <row r="72" spans="1:12" ht="18" customHeight="1">
      <c r="A72" s="188" t="s">
        <v>645</v>
      </c>
      <c r="B72" s="185" t="s">
        <v>777</v>
      </c>
      <c r="C72" s="186" t="s">
        <v>442</v>
      </c>
      <c r="D72" s="187">
        <v>41381788.799999997</v>
      </c>
      <c r="E72" s="187"/>
      <c r="F72" s="187"/>
      <c r="G72" s="187"/>
      <c r="H72" s="187"/>
      <c r="I72" s="187"/>
      <c r="J72" s="187"/>
      <c r="K72" s="187"/>
      <c r="L72" s="187">
        <v>41381788.799999997</v>
      </c>
    </row>
    <row r="73" spans="1:12" ht="18" customHeight="1">
      <c r="A73" s="188"/>
      <c r="B73" s="185" t="s">
        <v>778</v>
      </c>
      <c r="C73" s="186" t="s">
        <v>443</v>
      </c>
      <c r="D73" s="187">
        <v>7135037</v>
      </c>
      <c r="E73" s="187"/>
      <c r="F73" s="187"/>
      <c r="G73" s="187"/>
      <c r="H73" s="187"/>
      <c r="I73" s="187"/>
      <c r="J73" s="187"/>
      <c r="K73" s="187"/>
      <c r="L73" s="187">
        <v>7135037</v>
      </c>
    </row>
    <row r="74" spans="1:12" ht="18" customHeight="1">
      <c r="A74" s="188"/>
      <c r="B74" s="185" t="s">
        <v>779</v>
      </c>
      <c r="C74" s="186" t="s">
        <v>445</v>
      </c>
      <c r="D74" s="187">
        <v>946000</v>
      </c>
      <c r="E74" s="187"/>
      <c r="F74" s="187"/>
      <c r="G74" s="187"/>
      <c r="H74" s="187"/>
      <c r="I74" s="187"/>
      <c r="J74" s="187"/>
      <c r="K74" s="187"/>
      <c r="L74" s="187">
        <v>946000</v>
      </c>
    </row>
    <row r="75" spans="1:12" ht="18" customHeight="1">
      <c r="A75" s="188"/>
      <c r="B75" s="185" t="s">
        <v>780</v>
      </c>
      <c r="C75" s="186" t="s">
        <v>450</v>
      </c>
      <c r="D75" s="187">
        <v>1663294</v>
      </c>
      <c r="E75" s="187"/>
      <c r="F75" s="187"/>
      <c r="G75" s="187"/>
      <c r="H75" s="187"/>
      <c r="I75" s="187"/>
      <c r="J75" s="187"/>
      <c r="K75" s="187"/>
      <c r="L75" s="187">
        <v>1663294</v>
      </c>
    </row>
    <row r="76" spans="1:12" ht="18" customHeight="1">
      <c r="A76" s="188"/>
      <c r="B76" s="185" t="s">
        <v>781</v>
      </c>
      <c r="C76" s="186" t="s">
        <v>452</v>
      </c>
      <c r="D76" s="187">
        <v>291000</v>
      </c>
      <c r="E76" s="187"/>
      <c r="F76" s="187"/>
      <c r="G76" s="187"/>
      <c r="H76" s="187"/>
      <c r="I76" s="187"/>
      <c r="J76" s="187"/>
      <c r="K76" s="187"/>
      <c r="L76" s="187">
        <v>291000</v>
      </c>
    </row>
    <row r="77" spans="1:12" ht="18" customHeight="1">
      <c r="A77" s="188"/>
      <c r="B77" s="185" t="s">
        <v>815</v>
      </c>
      <c r="C77" s="186" t="s">
        <v>462</v>
      </c>
      <c r="D77" s="187">
        <v>41601</v>
      </c>
      <c r="E77" s="187"/>
      <c r="F77" s="187"/>
      <c r="G77" s="187"/>
      <c r="H77" s="187"/>
      <c r="I77" s="187"/>
      <c r="J77" s="187"/>
      <c r="K77" s="187"/>
      <c r="L77" s="187">
        <v>41601</v>
      </c>
    </row>
    <row r="78" spans="1:12" ht="18" customHeight="1">
      <c r="A78" s="188"/>
      <c r="B78" s="185" t="s">
        <v>785</v>
      </c>
      <c r="C78" s="186" t="s">
        <v>463</v>
      </c>
      <c r="D78" s="187">
        <v>304490</v>
      </c>
      <c r="E78" s="187"/>
      <c r="F78" s="187"/>
      <c r="G78" s="187"/>
      <c r="H78" s="187"/>
      <c r="I78" s="187"/>
      <c r="J78" s="187"/>
      <c r="K78" s="187"/>
      <c r="L78" s="187">
        <v>304490</v>
      </c>
    </row>
    <row r="79" spans="1:12" ht="18" customHeight="1">
      <c r="A79" s="188"/>
      <c r="B79" s="185" t="s">
        <v>786</v>
      </c>
      <c r="C79" s="186" t="s">
        <v>471</v>
      </c>
      <c r="D79" s="187">
        <v>2747844.77</v>
      </c>
      <c r="E79" s="187"/>
      <c r="F79" s="187"/>
      <c r="G79" s="187"/>
      <c r="H79" s="187"/>
      <c r="I79" s="187"/>
      <c r="J79" s="187"/>
      <c r="K79" s="187"/>
      <c r="L79" s="187">
        <v>2747844.77</v>
      </c>
    </row>
    <row r="80" spans="1:12" ht="18" customHeight="1">
      <c r="A80" s="188"/>
      <c r="B80" s="185" t="s">
        <v>787</v>
      </c>
      <c r="C80" s="186" t="s">
        <v>472</v>
      </c>
      <c r="D80" s="187">
        <v>1884662</v>
      </c>
      <c r="E80" s="187"/>
      <c r="F80" s="187"/>
      <c r="G80" s="187"/>
      <c r="H80" s="187"/>
      <c r="I80" s="187"/>
      <c r="J80" s="187"/>
      <c r="K80" s="187"/>
      <c r="L80" s="187">
        <v>1884662</v>
      </c>
    </row>
    <row r="81" spans="1:12" ht="18" customHeight="1">
      <c r="A81" s="188"/>
      <c r="B81" s="185" t="s">
        <v>788</v>
      </c>
      <c r="C81" s="186" t="s">
        <v>475</v>
      </c>
      <c r="D81" s="187">
        <v>2117577.12</v>
      </c>
      <c r="E81" s="187"/>
      <c r="F81" s="187"/>
      <c r="G81" s="187"/>
      <c r="H81" s="187"/>
      <c r="I81" s="187"/>
      <c r="J81" s="187"/>
      <c r="K81" s="187"/>
      <c r="L81" s="187">
        <v>2117577.12</v>
      </c>
    </row>
    <row r="82" spans="1:12" ht="18" customHeight="1">
      <c r="A82" s="188"/>
      <c r="B82" s="185" t="s">
        <v>789</v>
      </c>
      <c r="C82" s="186" t="s">
        <v>476</v>
      </c>
      <c r="D82" s="187">
        <v>4344485.6500000004</v>
      </c>
      <c r="E82" s="187"/>
      <c r="F82" s="187"/>
      <c r="G82" s="187"/>
      <c r="H82" s="187"/>
      <c r="I82" s="187"/>
      <c r="J82" s="187"/>
      <c r="K82" s="187"/>
      <c r="L82" s="187">
        <v>4344485.6500000004</v>
      </c>
    </row>
    <row r="83" spans="1:12" ht="18" customHeight="1">
      <c r="A83" s="188"/>
      <c r="B83" s="185" t="s">
        <v>790</v>
      </c>
      <c r="C83" s="186" t="s">
        <v>477</v>
      </c>
      <c r="D83" s="187">
        <v>7301490.1900000004</v>
      </c>
      <c r="E83" s="187"/>
      <c r="F83" s="187"/>
      <c r="G83" s="187"/>
      <c r="H83" s="187"/>
      <c r="I83" s="187"/>
      <c r="J83" s="187"/>
      <c r="K83" s="187"/>
      <c r="L83" s="187">
        <v>7301490.1900000004</v>
      </c>
    </row>
    <row r="84" spans="1:12" ht="18" customHeight="1">
      <c r="A84" s="188"/>
      <c r="B84" s="185" t="s">
        <v>791</v>
      </c>
      <c r="C84" s="186" t="s">
        <v>478</v>
      </c>
      <c r="D84" s="187">
        <v>1239765</v>
      </c>
      <c r="E84" s="187"/>
      <c r="F84" s="187"/>
      <c r="G84" s="187"/>
      <c r="H84" s="187"/>
      <c r="I84" s="187"/>
      <c r="J84" s="187"/>
      <c r="K84" s="187"/>
      <c r="L84" s="187">
        <v>1239765</v>
      </c>
    </row>
    <row r="85" spans="1:12" ht="18" customHeight="1">
      <c r="A85" s="188"/>
      <c r="B85" s="185" t="s">
        <v>792</v>
      </c>
      <c r="C85" s="186" t="s">
        <v>480</v>
      </c>
      <c r="D85" s="187">
        <v>2041029</v>
      </c>
      <c r="E85" s="187"/>
      <c r="F85" s="187"/>
      <c r="G85" s="187"/>
      <c r="H85" s="187"/>
      <c r="I85" s="187"/>
      <c r="J85" s="187"/>
      <c r="K85" s="187"/>
      <c r="L85" s="187">
        <v>2041029</v>
      </c>
    </row>
    <row r="86" spans="1:12" ht="18" customHeight="1">
      <c r="A86" s="188"/>
      <c r="B86" s="185" t="s">
        <v>793</v>
      </c>
      <c r="C86" s="186" t="s">
        <v>482</v>
      </c>
      <c r="D86" s="187">
        <v>4777184.9400000004</v>
      </c>
      <c r="E86" s="187"/>
      <c r="F86" s="187"/>
      <c r="G86" s="187"/>
      <c r="H86" s="187"/>
      <c r="I86" s="187"/>
      <c r="J86" s="187"/>
      <c r="K86" s="187"/>
      <c r="L86" s="187">
        <v>4777184.9400000004</v>
      </c>
    </row>
    <row r="87" spans="1:12" ht="18" customHeight="1">
      <c r="A87" s="188"/>
      <c r="B87" s="185" t="s">
        <v>795</v>
      </c>
      <c r="C87" s="186" t="s">
        <v>486</v>
      </c>
      <c r="D87" s="187">
        <v>10694799.23</v>
      </c>
      <c r="E87" s="187"/>
      <c r="F87" s="187"/>
      <c r="G87" s="187"/>
      <c r="H87" s="187"/>
      <c r="I87" s="187"/>
      <c r="J87" s="187"/>
      <c r="K87" s="187"/>
      <c r="L87" s="187">
        <v>10694799.23</v>
      </c>
    </row>
    <row r="88" spans="1:12" ht="18" customHeight="1">
      <c r="A88" s="188"/>
      <c r="B88" s="185" t="s">
        <v>796</v>
      </c>
      <c r="C88" s="186" t="s">
        <v>489</v>
      </c>
      <c r="D88" s="187">
        <v>424322</v>
      </c>
      <c r="E88" s="187"/>
      <c r="F88" s="187"/>
      <c r="G88" s="187"/>
      <c r="H88" s="187"/>
      <c r="I88" s="187"/>
      <c r="J88" s="187"/>
      <c r="K88" s="187"/>
      <c r="L88" s="187">
        <v>424322</v>
      </c>
    </row>
    <row r="89" spans="1:12" ht="18" customHeight="1">
      <c r="A89" s="188"/>
      <c r="B89" s="185" t="s">
        <v>797</v>
      </c>
      <c r="C89" s="186" t="s">
        <v>490</v>
      </c>
      <c r="D89" s="187">
        <v>1934076</v>
      </c>
      <c r="E89" s="187"/>
      <c r="F89" s="187"/>
      <c r="G89" s="187"/>
      <c r="H89" s="187"/>
      <c r="I89" s="187"/>
      <c r="J89" s="187"/>
      <c r="K89" s="187"/>
      <c r="L89" s="187">
        <v>1934076</v>
      </c>
    </row>
    <row r="90" spans="1:12" ht="18" customHeight="1">
      <c r="A90" s="188"/>
      <c r="B90" s="185" t="s">
        <v>816</v>
      </c>
      <c r="C90" s="186" t="s">
        <v>495</v>
      </c>
      <c r="D90" s="187">
        <v>304070</v>
      </c>
      <c r="E90" s="187"/>
      <c r="F90" s="187"/>
      <c r="G90" s="187"/>
      <c r="H90" s="187"/>
      <c r="I90" s="187"/>
      <c r="J90" s="187"/>
      <c r="K90" s="187"/>
      <c r="L90" s="187">
        <v>304070</v>
      </c>
    </row>
    <row r="91" spans="1:12" ht="18" customHeight="1">
      <c r="A91" s="188"/>
      <c r="B91" s="185" t="s">
        <v>799</v>
      </c>
      <c r="C91" s="186" t="s">
        <v>496</v>
      </c>
      <c r="D91" s="187">
        <v>32928638.800000001</v>
      </c>
      <c r="E91" s="187"/>
      <c r="F91" s="187"/>
      <c r="G91" s="187"/>
      <c r="H91" s="187"/>
      <c r="I91" s="187"/>
      <c r="J91" s="187"/>
      <c r="K91" s="187"/>
      <c r="L91" s="187">
        <v>32928638.800000001</v>
      </c>
    </row>
    <row r="92" spans="1:12" ht="18" customHeight="1">
      <c r="A92" s="188"/>
      <c r="B92" s="185" t="s">
        <v>801</v>
      </c>
      <c r="C92" s="186" t="s">
        <v>504</v>
      </c>
      <c r="D92" s="187">
        <v>3196575</v>
      </c>
      <c r="E92" s="187"/>
      <c r="F92" s="187"/>
      <c r="G92" s="187"/>
      <c r="H92" s="187"/>
      <c r="I92" s="187"/>
      <c r="J92" s="187"/>
      <c r="K92" s="187"/>
      <c r="L92" s="187">
        <v>3196575</v>
      </c>
    </row>
    <row r="93" spans="1:12" ht="18" customHeight="1">
      <c r="A93" s="188"/>
      <c r="B93" s="185" t="s">
        <v>812</v>
      </c>
      <c r="C93" s="186" t="s">
        <v>507</v>
      </c>
      <c r="D93" s="187">
        <v>1026950</v>
      </c>
      <c r="E93" s="187"/>
      <c r="F93" s="187"/>
      <c r="G93" s="187"/>
      <c r="H93" s="187"/>
      <c r="I93" s="187"/>
      <c r="J93" s="187"/>
      <c r="K93" s="187"/>
      <c r="L93" s="187">
        <v>1026950</v>
      </c>
    </row>
    <row r="94" spans="1:12" ht="18" customHeight="1">
      <c r="A94" s="188"/>
      <c r="B94" s="185" t="s">
        <v>802</v>
      </c>
      <c r="C94" s="186" t="s">
        <v>508</v>
      </c>
      <c r="D94" s="187">
        <v>6137689</v>
      </c>
      <c r="E94" s="187"/>
      <c r="F94" s="187"/>
      <c r="G94" s="187"/>
      <c r="H94" s="187"/>
      <c r="I94" s="187"/>
      <c r="J94" s="187"/>
      <c r="K94" s="187"/>
      <c r="L94" s="187">
        <v>6137689</v>
      </c>
    </row>
    <row r="95" spans="1:12" ht="18" customHeight="1">
      <c r="A95" s="188"/>
      <c r="B95" s="185" t="s">
        <v>804</v>
      </c>
      <c r="C95" s="186" t="s">
        <v>765</v>
      </c>
      <c r="D95" s="187">
        <v>9150716</v>
      </c>
      <c r="E95" s="187"/>
      <c r="F95" s="187"/>
      <c r="G95" s="187"/>
      <c r="H95" s="187"/>
      <c r="I95" s="187"/>
      <c r="J95" s="187"/>
      <c r="K95" s="187"/>
      <c r="L95" s="187">
        <v>9150716</v>
      </c>
    </row>
    <row r="96" spans="1:12" ht="18" customHeight="1">
      <c r="A96" s="188"/>
      <c r="B96" s="185" t="s">
        <v>817</v>
      </c>
      <c r="C96" s="186" t="s">
        <v>573</v>
      </c>
      <c r="D96" s="187">
        <v>1869181</v>
      </c>
      <c r="E96" s="187"/>
      <c r="F96" s="187"/>
      <c r="G96" s="187"/>
      <c r="H96" s="187"/>
      <c r="I96" s="187"/>
      <c r="J96" s="187"/>
      <c r="K96" s="187"/>
      <c r="L96" s="187">
        <v>1869181</v>
      </c>
    </row>
    <row r="97" spans="1:12" ht="18" customHeight="1">
      <c r="A97" s="188"/>
      <c r="B97" s="185" t="s">
        <v>805</v>
      </c>
      <c r="C97" s="186" t="s">
        <v>586</v>
      </c>
      <c r="D97" s="187">
        <v>891925</v>
      </c>
      <c r="E97" s="187"/>
      <c r="F97" s="187"/>
      <c r="G97" s="187"/>
      <c r="H97" s="187"/>
      <c r="I97" s="187"/>
      <c r="J97" s="187"/>
      <c r="K97" s="187"/>
      <c r="L97" s="187">
        <v>891925</v>
      </c>
    </row>
    <row r="98" spans="1:12" ht="18" customHeight="1">
      <c r="A98" s="188"/>
      <c r="B98" s="185" t="s">
        <v>806</v>
      </c>
      <c r="C98" s="186" t="s">
        <v>591</v>
      </c>
      <c r="D98" s="187">
        <v>4513434</v>
      </c>
      <c r="E98" s="187"/>
      <c r="F98" s="187"/>
      <c r="G98" s="187"/>
      <c r="H98" s="187"/>
      <c r="I98" s="187"/>
      <c r="J98" s="187"/>
      <c r="K98" s="187"/>
      <c r="L98" s="187">
        <v>4513434</v>
      </c>
    </row>
    <row r="99" spans="1:12" ht="18" customHeight="1">
      <c r="A99" s="188"/>
      <c r="B99" s="185" t="s">
        <v>807</v>
      </c>
      <c r="C99" s="186" t="s">
        <v>592</v>
      </c>
      <c r="D99" s="187">
        <v>3054280</v>
      </c>
      <c r="E99" s="187"/>
      <c r="F99" s="187"/>
      <c r="G99" s="187"/>
      <c r="H99" s="187"/>
      <c r="I99" s="187"/>
      <c r="J99" s="187"/>
      <c r="K99" s="187"/>
      <c r="L99" s="187">
        <v>3054280</v>
      </c>
    </row>
    <row r="100" spans="1:12" ht="18" customHeight="1">
      <c r="A100" s="188"/>
      <c r="B100" s="185" t="s">
        <v>818</v>
      </c>
      <c r="C100" s="186" t="s">
        <v>596</v>
      </c>
      <c r="D100" s="187">
        <v>100000</v>
      </c>
      <c r="E100" s="187"/>
      <c r="F100" s="187"/>
      <c r="G100" s="187"/>
      <c r="H100" s="187"/>
      <c r="I100" s="187"/>
      <c r="J100" s="187"/>
      <c r="K100" s="187"/>
      <c r="L100" s="187">
        <v>100000</v>
      </c>
    </row>
    <row r="101" spans="1:12" ht="18" customHeight="1">
      <c r="A101" s="188"/>
      <c r="B101" s="185" t="s">
        <v>813</v>
      </c>
      <c r="C101" s="186" t="s">
        <v>613</v>
      </c>
      <c r="D101" s="187">
        <v>1629323.4</v>
      </c>
      <c r="E101" s="187"/>
      <c r="F101" s="187"/>
      <c r="G101" s="187"/>
      <c r="H101" s="187"/>
      <c r="I101" s="187"/>
      <c r="J101" s="187"/>
      <c r="K101" s="187"/>
      <c r="L101" s="187">
        <v>1629323.4</v>
      </c>
    </row>
    <row r="102" spans="1:12" ht="18" customHeight="1">
      <c r="A102" s="188"/>
      <c r="C102" s="186" t="s">
        <v>819</v>
      </c>
      <c r="D102" s="187">
        <v>156073228.90000001</v>
      </c>
      <c r="E102" s="187"/>
      <c r="F102" s="187"/>
      <c r="G102" s="187"/>
      <c r="H102" s="187"/>
      <c r="I102" s="187"/>
      <c r="J102" s="187"/>
      <c r="K102" s="187"/>
      <c r="L102" s="187">
        <v>156073228.90000001</v>
      </c>
    </row>
    <row r="103" spans="1:12" ht="18" customHeight="1">
      <c r="A103" s="188" t="s">
        <v>646</v>
      </c>
      <c r="B103" s="185" t="s">
        <v>777</v>
      </c>
      <c r="C103" s="186" t="s">
        <v>442</v>
      </c>
      <c r="D103" s="187">
        <v>154150285.86000001</v>
      </c>
      <c r="E103" s="187"/>
      <c r="F103" s="187"/>
      <c r="G103" s="187"/>
      <c r="H103" s="187"/>
      <c r="I103" s="187"/>
      <c r="J103" s="187"/>
      <c r="K103" s="187"/>
      <c r="L103" s="187">
        <v>154150285.86000001</v>
      </c>
    </row>
    <row r="104" spans="1:12" ht="18" customHeight="1">
      <c r="A104" s="188"/>
      <c r="B104" s="185" t="s">
        <v>778</v>
      </c>
      <c r="C104" s="186" t="s">
        <v>443</v>
      </c>
      <c r="D104" s="187">
        <v>438879977.88999999</v>
      </c>
      <c r="E104" s="187"/>
      <c r="F104" s="187"/>
      <c r="G104" s="187"/>
      <c r="H104" s="187"/>
      <c r="I104" s="187"/>
      <c r="J104" s="187"/>
      <c r="K104" s="187"/>
      <c r="L104" s="187">
        <v>438879977.88999999</v>
      </c>
    </row>
    <row r="105" spans="1:12" ht="18" customHeight="1">
      <c r="A105" s="188"/>
      <c r="B105" s="185" t="s">
        <v>779</v>
      </c>
      <c r="C105" s="186" t="s">
        <v>445</v>
      </c>
      <c r="D105" s="187">
        <v>3890900</v>
      </c>
      <c r="E105" s="187"/>
      <c r="F105" s="187"/>
      <c r="G105" s="187"/>
      <c r="H105" s="187"/>
      <c r="I105" s="187"/>
      <c r="J105" s="187"/>
      <c r="K105" s="187"/>
      <c r="L105" s="187">
        <v>3890900</v>
      </c>
    </row>
    <row r="106" spans="1:12" ht="18" customHeight="1">
      <c r="A106" s="188"/>
      <c r="B106" s="185" t="s">
        <v>780</v>
      </c>
      <c r="C106" s="186" t="s">
        <v>450</v>
      </c>
      <c r="D106" s="187">
        <v>7051265.3099999996</v>
      </c>
      <c r="E106" s="187"/>
      <c r="F106" s="187"/>
      <c r="G106" s="187"/>
      <c r="H106" s="187"/>
      <c r="I106" s="187"/>
      <c r="J106" s="187"/>
      <c r="K106" s="187"/>
      <c r="L106" s="187">
        <v>7051265.3099999996</v>
      </c>
    </row>
    <row r="107" spans="1:12" ht="18" customHeight="1">
      <c r="A107" s="188"/>
      <c r="B107" s="185" t="s">
        <v>781</v>
      </c>
      <c r="C107" s="186" t="s">
        <v>452</v>
      </c>
      <c r="D107" s="187">
        <v>923650</v>
      </c>
      <c r="E107" s="187"/>
      <c r="F107" s="187"/>
      <c r="G107" s="187"/>
      <c r="H107" s="187"/>
      <c r="I107" s="187"/>
      <c r="J107" s="187"/>
      <c r="K107" s="187"/>
      <c r="L107" s="187">
        <v>923650</v>
      </c>
    </row>
    <row r="108" spans="1:12" ht="18" customHeight="1">
      <c r="A108" s="188"/>
      <c r="B108" s="185" t="s">
        <v>820</v>
      </c>
      <c r="C108" s="186" t="s">
        <v>457</v>
      </c>
      <c r="D108" s="187">
        <v>21248792</v>
      </c>
      <c r="E108" s="187"/>
      <c r="F108" s="187"/>
      <c r="G108" s="187"/>
      <c r="H108" s="187"/>
      <c r="I108" s="187"/>
      <c r="J108" s="187"/>
      <c r="K108" s="187"/>
      <c r="L108" s="187">
        <v>21248792</v>
      </c>
    </row>
    <row r="109" spans="1:12" ht="18" customHeight="1">
      <c r="A109" s="188"/>
      <c r="B109" s="185" t="s">
        <v>783</v>
      </c>
      <c r="C109" s="186" t="s">
        <v>458</v>
      </c>
      <c r="D109" s="187">
        <v>71443227.799999997</v>
      </c>
      <c r="E109" s="187"/>
      <c r="F109" s="187"/>
      <c r="G109" s="187"/>
      <c r="H109" s="187"/>
      <c r="I109" s="187"/>
      <c r="J109" s="187"/>
      <c r="K109" s="187"/>
      <c r="L109" s="187">
        <v>71443227.799999997</v>
      </c>
    </row>
    <row r="110" spans="1:12" ht="18" customHeight="1">
      <c r="A110" s="188"/>
      <c r="B110" s="185" t="s">
        <v>784</v>
      </c>
      <c r="C110" s="186" t="s">
        <v>459</v>
      </c>
      <c r="D110" s="187">
        <v>3736747.69</v>
      </c>
      <c r="E110" s="187"/>
      <c r="F110" s="187"/>
      <c r="G110" s="187"/>
      <c r="H110" s="187"/>
      <c r="I110" s="187"/>
      <c r="J110" s="187"/>
      <c r="K110" s="187"/>
      <c r="L110" s="187">
        <v>3736747.69</v>
      </c>
    </row>
    <row r="111" spans="1:12" ht="18" customHeight="1">
      <c r="A111" s="188"/>
      <c r="B111" s="185" t="s">
        <v>815</v>
      </c>
      <c r="C111" s="186" t="s">
        <v>462</v>
      </c>
      <c r="D111" s="187">
        <v>25652.04</v>
      </c>
      <c r="E111" s="187"/>
      <c r="F111" s="187"/>
      <c r="G111" s="187"/>
      <c r="H111" s="187"/>
      <c r="I111" s="187"/>
      <c r="J111" s="187"/>
      <c r="K111" s="187"/>
      <c r="L111" s="187">
        <v>25652.04</v>
      </c>
    </row>
    <row r="112" spans="1:12" ht="18" customHeight="1">
      <c r="A112" s="188"/>
      <c r="B112" s="185" t="s">
        <v>786</v>
      </c>
      <c r="C112" s="186" t="s">
        <v>471</v>
      </c>
      <c r="D112" s="187">
        <v>9809850.8000000007</v>
      </c>
      <c r="E112" s="187"/>
      <c r="F112" s="187"/>
      <c r="G112" s="187"/>
      <c r="H112" s="187"/>
      <c r="I112" s="187"/>
      <c r="J112" s="187"/>
      <c r="K112" s="187"/>
      <c r="L112" s="187">
        <v>9809850.8000000007</v>
      </c>
    </row>
    <row r="113" spans="1:12" ht="18" customHeight="1">
      <c r="A113" s="188"/>
      <c r="B113" s="185" t="s">
        <v>787</v>
      </c>
      <c r="C113" s="186" t="s">
        <v>472</v>
      </c>
      <c r="D113" s="187">
        <v>3660122.32</v>
      </c>
      <c r="E113" s="187"/>
      <c r="F113" s="187"/>
      <c r="G113" s="187"/>
      <c r="H113" s="187"/>
      <c r="I113" s="187"/>
      <c r="J113" s="187"/>
      <c r="K113" s="187"/>
      <c r="L113" s="187">
        <v>3660122.32</v>
      </c>
    </row>
    <row r="114" spans="1:12" ht="18" customHeight="1">
      <c r="A114" s="188"/>
      <c r="B114" s="185" t="s">
        <v>788</v>
      </c>
      <c r="C114" s="186" t="s">
        <v>475</v>
      </c>
      <c r="D114" s="187">
        <v>7839980.3300000001</v>
      </c>
      <c r="E114" s="187"/>
      <c r="F114" s="187"/>
      <c r="G114" s="187"/>
      <c r="H114" s="187"/>
      <c r="I114" s="187"/>
      <c r="J114" s="187"/>
      <c r="K114" s="187"/>
      <c r="L114" s="187">
        <v>7839980.3300000001</v>
      </c>
    </row>
    <row r="115" spans="1:12" ht="18" customHeight="1">
      <c r="A115" s="188"/>
      <c r="B115" s="185" t="s">
        <v>789</v>
      </c>
      <c r="C115" s="186" t="s">
        <v>476</v>
      </c>
      <c r="D115" s="187">
        <v>8567291.7799999993</v>
      </c>
      <c r="E115" s="187"/>
      <c r="F115" s="187"/>
      <c r="G115" s="187"/>
      <c r="H115" s="187"/>
      <c r="I115" s="187"/>
      <c r="J115" s="187"/>
      <c r="K115" s="187"/>
      <c r="L115" s="187">
        <v>8567291.7799999993</v>
      </c>
    </row>
    <row r="116" spans="1:12" ht="18" customHeight="1">
      <c r="A116" s="188"/>
      <c r="B116" s="185" t="s">
        <v>790</v>
      </c>
      <c r="C116" s="186" t="s">
        <v>477</v>
      </c>
      <c r="D116" s="187">
        <v>13965743.529999999</v>
      </c>
      <c r="E116" s="187"/>
      <c r="F116" s="187"/>
      <c r="G116" s="187"/>
      <c r="H116" s="187"/>
      <c r="I116" s="187"/>
      <c r="J116" s="187"/>
      <c r="K116" s="187"/>
      <c r="L116" s="187">
        <v>13965743.529999999</v>
      </c>
    </row>
    <row r="117" spans="1:12" ht="18" customHeight="1">
      <c r="A117" s="188"/>
      <c r="B117" s="185" t="s">
        <v>791</v>
      </c>
      <c r="C117" s="186" t="s">
        <v>478</v>
      </c>
      <c r="D117" s="187">
        <v>2085209.44</v>
      </c>
      <c r="E117" s="187"/>
      <c r="F117" s="187"/>
      <c r="G117" s="187"/>
      <c r="H117" s="187"/>
      <c r="I117" s="187"/>
      <c r="J117" s="187"/>
      <c r="K117" s="187"/>
      <c r="L117" s="187">
        <v>2085209.44</v>
      </c>
    </row>
    <row r="118" spans="1:12" ht="18" customHeight="1">
      <c r="A118" s="188"/>
      <c r="B118" s="185" t="s">
        <v>792</v>
      </c>
      <c r="C118" s="186" t="s">
        <v>480</v>
      </c>
      <c r="D118" s="187">
        <v>2301004</v>
      </c>
      <c r="E118" s="187"/>
      <c r="F118" s="187"/>
      <c r="G118" s="187"/>
      <c r="H118" s="187"/>
      <c r="I118" s="187"/>
      <c r="J118" s="187"/>
      <c r="K118" s="187"/>
      <c r="L118" s="187">
        <v>2301004</v>
      </c>
    </row>
    <row r="119" spans="1:12" ht="18" customHeight="1">
      <c r="A119" s="188"/>
      <c r="B119" s="185" t="s">
        <v>793</v>
      </c>
      <c r="C119" s="186" t="s">
        <v>482</v>
      </c>
      <c r="D119" s="187">
        <v>2881771</v>
      </c>
      <c r="E119" s="187"/>
      <c r="F119" s="187"/>
      <c r="G119" s="187"/>
      <c r="H119" s="187"/>
      <c r="I119" s="187"/>
      <c r="J119" s="187"/>
      <c r="K119" s="187"/>
      <c r="L119" s="187">
        <v>2881771</v>
      </c>
    </row>
    <row r="120" spans="1:12" ht="18" customHeight="1">
      <c r="A120" s="188"/>
      <c r="B120" s="185" t="s">
        <v>794</v>
      </c>
      <c r="C120" s="186" t="s">
        <v>484</v>
      </c>
      <c r="D120" s="187">
        <v>272499</v>
      </c>
      <c r="E120" s="187"/>
      <c r="F120" s="187"/>
      <c r="G120" s="187"/>
      <c r="H120" s="187"/>
      <c r="I120" s="187"/>
      <c r="J120" s="187"/>
      <c r="K120" s="187"/>
      <c r="L120" s="187">
        <v>272499</v>
      </c>
    </row>
    <row r="121" spans="1:12" ht="18" customHeight="1">
      <c r="A121" s="188"/>
      <c r="B121" s="185" t="s">
        <v>795</v>
      </c>
      <c r="C121" s="186" t="s">
        <v>486</v>
      </c>
      <c r="D121" s="187">
        <v>29909164.620000001</v>
      </c>
      <c r="E121" s="187"/>
      <c r="F121" s="187"/>
      <c r="G121" s="187"/>
      <c r="H121" s="187"/>
      <c r="I121" s="187"/>
      <c r="J121" s="187"/>
      <c r="K121" s="187"/>
      <c r="L121" s="187">
        <v>29909164.620000001</v>
      </c>
    </row>
    <row r="122" spans="1:12" ht="18" customHeight="1">
      <c r="A122" s="188"/>
      <c r="B122" s="185" t="s">
        <v>821</v>
      </c>
      <c r="C122" s="186" t="s">
        <v>488</v>
      </c>
      <c r="D122" s="187">
        <v>793164</v>
      </c>
      <c r="E122" s="187"/>
      <c r="F122" s="187"/>
      <c r="G122" s="187"/>
      <c r="H122" s="187"/>
      <c r="I122" s="187"/>
      <c r="J122" s="187"/>
      <c r="K122" s="187"/>
      <c r="L122" s="187">
        <v>793164</v>
      </c>
    </row>
    <row r="123" spans="1:12" ht="18" customHeight="1">
      <c r="A123" s="188"/>
      <c r="B123" s="185" t="s">
        <v>797</v>
      </c>
      <c r="C123" s="186" t="s">
        <v>490</v>
      </c>
      <c r="D123" s="187">
        <v>1297922.55</v>
      </c>
      <c r="E123" s="187"/>
      <c r="F123" s="187"/>
      <c r="G123" s="187"/>
      <c r="H123" s="187"/>
      <c r="I123" s="187"/>
      <c r="J123" s="187"/>
      <c r="K123" s="187"/>
      <c r="L123" s="187">
        <v>1297922.55</v>
      </c>
    </row>
    <row r="124" spans="1:12" ht="18" customHeight="1">
      <c r="A124" s="188"/>
      <c r="B124" s="185" t="s">
        <v>822</v>
      </c>
      <c r="C124" s="186" t="s">
        <v>494</v>
      </c>
      <c r="D124" s="187">
        <v>2966471.22</v>
      </c>
      <c r="E124" s="187"/>
      <c r="F124" s="187"/>
      <c r="G124" s="187"/>
      <c r="H124" s="187"/>
      <c r="I124" s="187"/>
      <c r="J124" s="187"/>
      <c r="K124" s="187"/>
      <c r="L124" s="187">
        <v>2966471.22</v>
      </c>
    </row>
    <row r="125" spans="1:12" ht="18" customHeight="1">
      <c r="A125" s="188"/>
      <c r="B125" s="185" t="s">
        <v>816</v>
      </c>
      <c r="C125" s="186" t="s">
        <v>495</v>
      </c>
      <c r="D125" s="187">
        <v>757669</v>
      </c>
      <c r="E125" s="187"/>
      <c r="F125" s="187"/>
      <c r="G125" s="187"/>
      <c r="H125" s="187"/>
      <c r="I125" s="187"/>
      <c r="J125" s="187"/>
      <c r="K125" s="187"/>
      <c r="L125" s="187">
        <v>757669</v>
      </c>
    </row>
    <row r="126" spans="1:12" ht="18" customHeight="1">
      <c r="A126" s="188"/>
      <c r="B126" s="185" t="s">
        <v>799</v>
      </c>
      <c r="C126" s="186" t="s">
        <v>496</v>
      </c>
      <c r="D126" s="187">
        <v>37587346.060000002</v>
      </c>
      <c r="E126" s="187"/>
      <c r="F126" s="187"/>
      <c r="G126" s="187"/>
      <c r="H126" s="187"/>
      <c r="I126" s="187"/>
      <c r="J126" s="187"/>
      <c r="K126" s="187"/>
      <c r="L126" s="187">
        <v>37587346.060000002</v>
      </c>
    </row>
    <row r="127" spans="1:12" ht="18" customHeight="1">
      <c r="A127" s="188"/>
      <c r="B127" s="185" t="s">
        <v>810</v>
      </c>
      <c r="C127" s="186" t="s">
        <v>500</v>
      </c>
      <c r="D127" s="187">
        <v>366230</v>
      </c>
      <c r="E127" s="187"/>
      <c r="F127" s="187"/>
      <c r="G127" s="187"/>
      <c r="H127" s="187"/>
      <c r="I127" s="187"/>
      <c r="J127" s="187"/>
      <c r="K127" s="187"/>
      <c r="L127" s="187">
        <v>366230</v>
      </c>
    </row>
    <row r="128" spans="1:12" ht="18" customHeight="1">
      <c r="A128" s="188"/>
      <c r="B128" s="185" t="s">
        <v>801</v>
      </c>
      <c r="C128" s="186" t="s">
        <v>504</v>
      </c>
      <c r="D128" s="187">
        <v>13966392.6</v>
      </c>
      <c r="E128" s="187"/>
      <c r="F128" s="187"/>
      <c r="G128" s="187"/>
      <c r="H128" s="187"/>
      <c r="I128" s="187"/>
      <c r="J128" s="187"/>
      <c r="K128" s="187"/>
      <c r="L128" s="187">
        <v>13966392.6</v>
      </c>
    </row>
    <row r="129" spans="1:12" ht="18" customHeight="1">
      <c r="A129" s="188"/>
      <c r="B129" s="185" t="s">
        <v>812</v>
      </c>
      <c r="C129" s="186" t="s">
        <v>507</v>
      </c>
      <c r="D129" s="187">
        <v>4801546</v>
      </c>
      <c r="E129" s="187"/>
      <c r="F129" s="187"/>
      <c r="G129" s="187"/>
      <c r="H129" s="187"/>
      <c r="I129" s="187"/>
      <c r="J129" s="187"/>
      <c r="K129" s="187"/>
      <c r="L129" s="187">
        <v>4801546</v>
      </c>
    </row>
    <row r="130" spans="1:12" ht="18" customHeight="1">
      <c r="A130" s="188"/>
      <c r="B130" s="185" t="s">
        <v>802</v>
      </c>
      <c r="C130" s="186" t="s">
        <v>508</v>
      </c>
      <c r="D130" s="187">
        <v>1007758</v>
      </c>
      <c r="E130" s="187"/>
      <c r="F130" s="187"/>
      <c r="G130" s="187"/>
      <c r="H130" s="187"/>
      <c r="I130" s="187"/>
      <c r="J130" s="187"/>
      <c r="K130" s="187"/>
      <c r="L130" s="187">
        <v>1007758</v>
      </c>
    </row>
    <row r="131" spans="1:12" ht="18" customHeight="1">
      <c r="A131" s="188"/>
      <c r="B131" s="185" t="s">
        <v>803</v>
      </c>
      <c r="C131" s="186" t="s">
        <v>509</v>
      </c>
      <c r="D131" s="187">
        <v>162320</v>
      </c>
      <c r="E131" s="187"/>
      <c r="F131" s="187"/>
      <c r="G131" s="187"/>
      <c r="H131" s="187"/>
      <c r="I131" s="187"/>
      <c r="J131" s="187"/>
      <c r="K131" s="187"/>
      <c r="L131" s="187">
        <v>162320</v>
      </c>
    </row>
    <row r="132" spans="1:12" ht="18" customHeight="1">
      <c r="A132" s="188"/>
      <c r="B132" s="185" t="s">
        <v>804</v>
      </c>
      <c r="C132" s="186" t="s">
        <v>765</v>
      </c>
      <c r="D132" s="187">
        <v>19361402.68</v>
      </c>
      <c r="E132" s="187"/>
      <c r="F132" s="187"/>
      <c r="G132" s="187"/>
      <c r="H132" s="187"/>
      <c r="I132" s="187"/>
      <c r="J132" s="187"/>
      <c r="K132" s="187"/>
      <c r="L132" s="187">
        <v>19361402.68</v>
      </c>
    </row>
    <row r="133" spans="1:12" ht="18" customHeight="1">
      <c r="A133" s="188"/>
      <c r="B133" s="185" t="s">
        <v>823</v>
      </c>
      <c r="C133" s="186" t="s">
        <v>561</v>
      </c>
      <c r="D133" s="187">
        <v>3481500.5</v>
      </c>
      <c r="E133" s="187"/>
      <c r="F133" s="187"/>
      <c r="G133" s="187"/>
      <c r="H133" s="187"/>
      <c r="I133" s="187"/>
      <c r="J133" s="187"/>
      <c r="K133" s="187"/>
      <c r="L133" s="187">
        <v>3481500.5</v>
      </c>
    </row>
    <row r="134" spans="1:12" ht="18" customHeight="1">
      <c r="A134" s="188"/>
      <c r="B134" s="185" t="s">
        <v>817</v>
      </c>
      <c r="C134" s="186" t="s">
        <v>573</v>
      </c>
      <c r="D134" s="187">
        <v>136268639.87</v>
      </c>
      <c r="E134" s="187"/>
      <c r="F134" s="187"/>
      <c r="G134" s="187"/>
      <c r="H134" s="187"/>
      <c r="I134" s="187"/>
      <c r="J134" s="187"/>
      <c r="K134" s="187"/>
      <c r="L134" s="187">
        <v>136268639.87</v>
      </c>
    </row>
    <row r="135" spans="1:12" ht="18" customHeight="1">
      <c r="A135" s="188"/>
      <c r="B135" s="185" t="s">
        <v>824</v>
      </c>
      <c r="C135" s="186" t="s">
        <v>590</v>
      </c>
      <c r="D135" s="187">
        <v>450800</v>
      </c>
      <c r="E135" s="187"/>
      <c r="F135" s="187"/>
      <c r="G135" s="187"/>
      <c r="H135" s="187"/>
      <c r="I135" s="187"/>
      <c r="J135" s="187"/>
      <c r="K135" s="187"/>
      <c r="L135" s="187">
        <v>450800</v>
      </c>
    </row>
    <row r="136" spans="1:12" ht="18" customHeight="1">
      <c r="A136" s="188"/>
      <c r="B136" s="185" t="s">
        <v>806</v>
      </c>
      <c r="C136" s="186" t="s">
        <v>591</v>
      </c>
      <c r="D136" s="187">
        <v>14904960.25</v>
      </c>
      <c r="E136" s="187"/>
      <c r="F136" s="187"/>
      <c r="G136" s="187"/>
      <c r="H136" s="187"/>
      <c r="I136" s="187"/>
      <c r="J136" s="187"/>
      <c r="K136" s="187"/>
      <c r="L136" s="187">
        <v>14904960.25</v>
      </c>
    </row>
    <row r="137" spans="1:12" ht="18" customHeight="1">
      <c r="A137" s="188"/>
      <c r="B137" s="185" t="s">
        <v>807</v>
      </c>
      <c r="C137" s="186" t="s">
        <v>592</v>
      </c>
      <c r="D137" s="187">
        <v>8693015</v>
      </c>
      <c r="E137" s="187"/>
      <c r="F137" s="187"/>
      <c r="G137" s="187"/>
      <c r="H137" s="187"/>
      <c r="I137" s="187"/>
      <c r="J137" s="187"/>
      <c r="K137" s="187"/>
      <c r="L137" s="187">
        <v>8693015</v>
      </c>
    </row>
    <row r="138" spans="1:12" ht="18" customHeight="1">
      <c r="A138" s="188"/>
      <c r="B138" s="185" t="s">
        <v>818</v>
      </c>
      <c r="C138" s="186" t="s">
        <v>596</v>
      </c>
      <c r="D138" s="187">
        <v>2510557</v>
      </c>
      <c r="E138" s="187"/>
      <c r="F138" s="187"/>
      <c r="G138" s="187"/>
      <c r="H138" s="187"/>
      <c r="I138" s="187"/>
      <c r="J138" s="187"/>
      <c r="K138" s="187"/>
      <c r="L138" s="187">
        <v>2510557</v>
      </c>
    </row>
    <row r="139" spans="1:12" ht="18" customHeight="1">
      <c r="A139" s="188"/>
      <c r="B139" s="185" t="s">
        <v>813</v>
      </c>
      <c r="C139" s="186" t="s">
        <v>613</v>
      </c>
      <c r="D139" s="187">
        <v>9546916.8599999994</v>
      </c>
      <c r="E139" s="187"/>
      <c r="F139" s="187"/>
      <c r="G139" s="187"/>
      <c r="H139" s="187"/>
      <c r="I139" s="187"/>
      <c r="J139" s="187"/>
      <c r="K139" s="187"/>
      <c r="L139" s="187">
        <v>9546916.8599999994</v>
      </c>
    </row>
    <row r="140" spans="1:12" ht="18" customHeight="1">
      <c r="A140" s="188"/>
      <c r="C140" s="186" t="s">
        <v>825</v>
      </c>
      <c r="D140" s="187">
        <v>1041567747</v>
      </c>
      <c r="E140" s="187"/>
      <c r="F140" s="187"/>
      <c r="G140" s="187"/>
      <c r="H140" s="187"/>
      <c r="I140" s="187"/>
      <c r="J140" s="187"/>
      <c r="K140" s="187"/>
      <c r="L140" s="187">
        <v>1041567747</v>
      </c>
    </row>
    <row r="141" spans="1:12" ht="18" customHeight="1">
      <c r="A141" s="188" t="s">
        <v>647</v>
      </c>
      <c r="B141" s="185" t="s">
        <v>777</v>
      </c>
      <c r="C141" s="186" t="s">
        <v>442</v>
      </c>
      <c r="D141" s="187">
        <v>1912993038.53</v>
      </c>
      <c r="E141" s="187"/>
      <c r="F141" s="187"/>
      <c r="G141" s="187"/>
      <c r="H141" s="187"/>
      <c r="I141" s="187"/>
      <c r="J141" s="187"/>
      <c r="K141" s="187"/>
      <c r="L141" s="187">
        <v>1912993038.53</v>
      </c>
    </row>
    <row r="142" spans="1:12" ht="18" customHeight="1">
      <c r="A142" s="188"/>
      <c r="B142" s="185" t="s">
        <v>778</v>
      </c>
      <c r="C142" s="186" t="s">
        <v>443</v>
      </c>
      <c r="D142" s="187">
        <v>364170130.33999997</v>
      </c>
      <c r="E142" s="187"/>
      <c r="F142" s="187"/>
      <c r="G142" s="187"/>
      <c r="H142" s="187"/>
      <c r="I142" s="187"/>
      <c r="J142" s="187"/>
      <c r="K142" s="187"/>
      <c r="L142" s="187">
        <v>364170130.33999997</v>
      </c>
    </row>
    <row r="143" spans="1:12" ht="18" customHeight="1">
      <c r="A143" s="188"/>
      <c r="B143" s="185" t="s">
        <v>779</v>
      </c>
      <c r="C143" s="186" t="s">
        <v>445</v>
      </c>
      <c r="D143" s="187">
        <v>41885023.329999998</v>
      </c>
      <c r="E143" s="187"/>
      <c r="F143" s="187"/>
      <c r="G143" s="187"/>
      <c r="H143" s="187"/>
      <c r="I143" s="187"/>
      <c r="J143" s="187"/>
      <c r="K143" s="187"/>
      <c r="L143" s="187">
        <v>41885023.329999998</v>
      </c>
    </row>
    <row r="144" spans="1:12" ht="18" customHeight="1">
      <c r="A144" s="188"/>
      <c r="B144" s="185" t="s">
        <v>826</v>
      </c>
      <c r="C144" s="186" t="s">
        <v>447</v>
      </c>
      <c r="D144" s="187">
        <v>912315</v>
      </c>
      <c r="E144" s="187"/>
      <c r="F144" s="187"/>
      <c r="G144" s="187"/>
      <c r="H144" s="187"/>
      <c r="I144" s="187"/>
      <c r="J144" s="187"/>
      <c r="K144" s="187"/>
      <c r="L144" s="187">
        <v>912315</v>
      </c>
    </row>
    <row r="145" spans="1:12" ht="18" customHeight="1">
      <c r="A145" s="188"/>
      <c r="B145" s="185" t="s">
        <v>827</v>
      </c>
      <c r="C145" s="186" t="s">
        <v>449</v>
      </c>
      <c r="D145" s="187">
        <v>32164198.050000001</v>
      </c>
      <c r="E145" s="187"/>
      <c r="F145" s="187"/>
      <c r="G145" s="187"/>
      <c r="H145" s="187"/>
      <c r="I145" s="187"/>
      <c r="J145" s="187"/>
      <c r="K145" s="187"/>
      <c r="L145" s="187">
        <v>32164198.050000001</v>
      </c>
    </row>
    <row r="146" spans="1:12" ht="18" customHeight="1">
      <c r="A146" s="188"/>
      <c r="B146" s="185" t="s">
        <v>780</v>
      </c>
      <c r="C146" s="186" t="s">
        <v>450</v>
      </c>
      <c r="D146" s="187">
        <v>86023013.069999993</v>
      </c>
      <c r="E146" s="187"/>
      <c r="F146" s="187"/>
      <c r="G146" s="187"/>
      <c r="H146" s="187"/>
      <c r="I146" s="187"/>
      <c r="J146" s="187"/>
      <c r="K146" s="187"/>
      <c r="L146" s="187">
        <v>86023013.069999993</v>
      </c>
    </row>
    <row r="147" spans="1:12" ht="18" customHeight="1">
      <c r="A147" s="188"/>
      <c r="B147" s="185" t="s">
        <v>828</v>
      </c>
      <c r="C147" s="186" t="s">
        <v>451</v>
      </c>
      <c r="D147" s="187">
        <v>11074323.5</v>
      </c>
      <c r="E147" s="187"/>
      <c r="F147" s="187"/>
      <c r="G147" s="187"/>
      <c r="H147" s="187"/>
      <c r="I147" s="187"/>
      <c r="J147" s="187"/>
      <c r="K147" s="187"/>
      <c r="L147" s="187">
        <v>11074323.5</v>
      </c>
    </row>
    <row r="148" spans="1:12" ht="18" customHeight="1">
      <c r="A148" s="188"/>
      <c r="B148" s="185" t="s">
        <v>781</v>
      </c>
      <c r="C148" s="186" t="s">
        <v>452</v>
      </c>
      <c r="D148" s="187">
        <v>3746715</v>
      </c>
      <c r="E148" s="187"/>
      <c r="F148" s="187"/>
      <c r="G148" s="187"/>
      <c r="H148" s="187"/>
      <c r="I148" s="187"/>
      <c r="J148" s="187"/>
      <c r="K148" s="187"/>
      <c r="L148" s="187">
        <v>3746715</v>
      </c>
    </row>
    <row r="149" spans="1:12" ht="18" customHeight="1">
      <c r="A149" s="188"/>
      <c r="B149" s="185" t="s">
        <v>829</v>
      </c>
      <c r="C149" s="186" t="s">
        <v>453</v>
      </c>
      <c r="D149" s="187">
        <v>723049</v>
      </c>
      <c r="E149" s="187"/>
      <c r="F149" s="187"/>
      <c r="G149" s="187"/>
      <c r="H149" s="187"/>
      <c r="I149" s="187"/>
      <c r="J149" s="187"/>
      <c r="K149" s="187"/>
      <c r="L149" s="187">
        <v>723049</v>
      </c>
    </row>
    <row r="150" spans="1:12" ht="18" customHeight="1">
      <c r="A150" s="188"/>
      <c r="B150" s="185" t="s">
        <v>782</v>
      </c>
      <c r="C150" s="186" t="s">
        <v>455</v>
      </c>
      <c r="D150" s="187">
        <v>7474792.6100000003</v>
      </c>
      <c r="E150" s="187"/>
      <c r="F150" s="187"/>
      <c r="G150" s="187"/>
      <c r="H150" s="187"/>
      <c r="I150" s="187"/>
      <c r="J150" s="187"/>
      <c r="K150" s="187"/>
      <c r="L150" s="187">
        <v>7474792.6100000003</v>
      </c>
    </row>
    <row r="151" spans="1:12" ht="18" customHeight="1">
      <c r="A151" s="188"/>
      <c r="B151" s="185" t="s">
        <v>820</v>
      </c>
      <c r="C151" s="186" t="s">
        <v>457</v>
      </c>
      <c r="D151" s="187">
        <v>270500</v>
      </c>
      <c r="E151" s="187"/>
      <c r="F151" s="187"/>
      <c r="G151" s="187"/>
      <c r="H151" s="187"/>
      <c r="I151" s="187"/>
      <c r="J151" s="187"/>
      <c r="K151" s="187"/>
      <c r="L151" s="187">
        <v>270500</v>
      </c>
    </row>
    <row r="152" spans="1:12" ht="18" customHeight="1">
      <c r="A152" s="188"/>
      <c r="B152" s="185" t="s">
        <v>783</v>
      </c>
      <c r="C152" s="186" t="s">
        <v>458</v>
      </c>
      <c r="D152" s="187">
        <v>269699848.76999998</v>
      </c>
      <c r="E152" s="187"/>
      <c r="F152" s="187"/>
      <c r="G152" s="187"/>
      <c r="H152" s="187"/>
      <c r="I152" s="187"/>
      <c r="J152" s="187"/>
      <c r="K152" s="187"/>
      <c r="L152" s="187">
        <v>269699848.76999998</v>
      </c>
    </row>
    <row r="153" spans="1:12" ht="18" customHeight="1">
      <c r="A153" s="188"/>
      <c r="B153" s="185" t="s">
        <v>784</v>
      </c>
      <c r="C153" s="186" t="s">
        <v>459</v>
      </c>
      <c r="D153" s="187">
        <v>35126</v>
      </c>
      <c r="E153" s="187"/>
      <c r="F153" s="187"/>
      <c r="G153" s="187"/>
      <c r="H153" s="187"/>
      <c r="I153" s="187"/>
      <c r="J153" s="187"/>
      <c r="K153" s="187"/>
      <c r="L153" s="187">
        <v>35126</v>
      </c>
    </row>
    <row r="154" spans="1:12" ht="18" customHeight="1">
      <c r="A154" s="188"/>
      <c r="B154" s="185" t="s">
        <v>815</v>
      </c>
      <c r="C154" s="186" t="s">
        <v>462</v>
      </c>
      <c r="D154" s="187">
        <v>1143933.77</v>
      </c>
      <c r="E154" s="187"/>
      <c r="F154" s="187"/>
      <c r="G154" s="187"/>
      <c r="H154" s="187"/>
      <c r="I154" s="187"/>
      <c r="J154" s="187"/>
      <c r="K154" s="187"/>
      <c r="L154" s="187">
        <v>1143933.77</v>
      </c>
    </row>
    <row r="155" spans="1:12" ht="18" customHeight="1">
      <c r="A155" s="188"/>
      <c r="B155" s="185" t="s">
        <v>785</v>
      </c>
      <c r="C155" s="186" t="s">
        <v>463</v>
      </c>
      <c r="D155" s="187">
        <v>15833228.23</v>
      </c>
      <c r="E155" s="187"/>
      <c r="F155" s="187"/>
      <c r="G155" s="187"/>
      <c r="H155" s="187"/>
      <c r="I155" s="187"/>
      <c r="J155" s="187"/>
      <c r="K155" s="187"/>
      <c r="L155" s="187">
        <v>15833228.23</v>
      </c>
    </row>
    <row r="156" spans="1:12" ht="18" customHeight="1">
      <c r="A156" s="188"/>
      <c r="B156" s="185" t="s">
        <v>830</v>
      </c>
      <c r="C156" s="186" t="s">
        <v>467</v>
      </c>
      <c r="D156" s="187">
        <v>79400</v>
      </c>
      <c r="E156" s="187"/>
      <c r="F156" s="187"/>
      <c r="G156" s="187"/>
      <c r="H156" s="187"/>
      <c r="I156" s="187"/>
      <c r="J156" s="187"/>
      <c r="K156" s="187"/>
      <c r="L156" s="187">
        <v>79400</v>
      </c>
    </row>
    <row r="157" spans="1:12" ht="18" customHeight="1">
      <c r="A157" s="188"/>
      <c r="B157" s="185" t="s">
        <v>831</v>
      </c>
      <c r="C157" s="186" t="s">
        <v>468</v>
      </c>
      <c r="D157" s="187">
        <v>1644000.17</v>
      </c>
      <c r="E157" s="187"/>
      <c r="F157" s="187"/>
      <c r="G157" s="187"/>
      <c r="H157" s="187"/>
      <c r="I157" s="187"/>
      <c r="J157" s="187"/>
      <c r="K157" s="187"/>
      <c r="L157" s="187">
        <v>1644000.17</v>
      </c>
    </row>
    <row r="158" spans="1:12" ht="18" customHeight="1">
      <c r="A158" s="188"/>
      <c r="B158" s="185" t="s">
        <v>786</v>
      </c>
      <c r="C158" s="186" t="s">
        <v>471</v>
      </c>
      <c r="D158" s="187">
        <v>65719251.539999999</v>
      </c>
      <c r="E158" s="187"/>
      <c r="F158" s="187"/>
      <c r="G158" s="187"/>
      <c r="H158" s="187"/>
      <c r="I158" s="187"/>
      <c r="J158" s="187"/>
      <c r="K158" s="187"/>
      <c r="L158" s="187">
        <v>65719251.539999999</v>
      </c>
    </row>
    <row r="159" spans="1:12" ht="18" customHeight="1">
      <c r="A159" s="188"/>
      <c r="B159" s="185" t="s">
        <v>787</v>
      </c>
      <c r="C159" s="186" t="s">
        <v>472</v>
      </c>
      <c r="D159" s="187">
        <v>40168485.640000001</v>
      </c>
      <c r="E159" s="187"/>
      <c r="F159" s="187"/>
      <c r="G159" s="187"/>
      <c r="H159" s="187"/>
      <c r="I159" s="187"/>
      <c r="J159" s="187"/>
      <c r="K159" s="187"/>
      <c r="L159" s="187">
        <v>40168485.640000001</v>
      </c>
    </row>
    <row r="160" spans="1:12" ht="18" customHeight="1">
      <c r="A160" s="188"/>
      <c r="B160" s="185" t="s">
        <v>788</v>
      </c>
      <c r="C160" s="186" t="s">
        <v>475</v>
      </c>
      <c r="D160" s="187">
        <v>55052576.43</v>
      </c>
      <c r="E160" s="187"/>
      <c r="F160" s="187"/>
      <c r="G160" s="187"/>
      <c r="H160" s="187"/>
      <c r="I160" s="187"/>
      <c r="J160" s="187"/>
      <c r="K160" s="187"/>
      <c r="L160" s="187">
        <v>55052576.43</v>
      </c>
    </row>
    <row r="161" spans="1:12" ht="18" customHeight="1">
      <c r="A161" s="188"/>
      <c r="B161" s="185" t="s">
        <v>789</v>
      </c>
      <c r="C161" s="186" t="s">
        <v>476</v>
      </c>
      <c r="D161" s="187">
        <v>44200106.850000001</v>
      </c>
      <c r="E161" s="187"/>
      <c r="F161" s="187"/>
      <c r="G161" s="187"/>
      <c r="H161" s="187"/>
      <c r="I161" s="187"/>
      <c r="J161" s="187"/>
      <c r="K161" s="187"/>
      <c r="L161" s="187">
        <v>44200106.850000001</v>
      </c>
    </row>
    <row r="162" spans="1:12" ht="18" customHeight="1">
      <c r="A162" s="188"/>
      <c r="B162" s="185" t="s">
        <v>790</v>
      </c>
      <c r="C162" s="186" t="s">
        <v>477</v>
      </c>
      <c r="D162" s="187">
        <v>69908344.519999996</v>
      </c>
      <c r="E162" s="187"/>
      <c r="F162" s="187"/>
      <c r="G162" s="187"/>
      <c r="H162" s="187"/>
      <c r="I162" s="187"/>
      <c r="J162" s="187"/>
      <c r="K162" s="187"/>
      <c r="L162" s="187">
        <v>69908344.519999996</v>
      </c>
    </row>
    <row r="163" spans="1:12" ht="18" customHeight="1">
      <c r="A163" s="188"/>
      <c r="B163" s="185" t="s">
        <v>791</v>
      </c>
      <c r="C163" s="186" t="s">
        <v>478</v>
      </c>
      <c r="D163" s="187">
        <v>14141656.029999999</v>
      </c>
      <c r="E163" s="187"/>
      <c r="F163" s="187"/>
      <c r="G163" s="187"/>
      <c r="H163" s="187"/>
      <c r="I163" s="187"/>
      <c r="J163" s="187"/>
      <c r="K163" s="187"/>
      <c r="L163" s="187">
        <v>14141656.029999999</v>
      </c>
    </row>
    <row r="164" spans="1:12" ht="18" customHeight="1">
      <c r="A164" s="188"/>
      <c r="B164" s="185" t="s">
        <v>792</v>
      </c>
      <c r="C164" s="186" t="s">
        <v>480</v>
      </c>
      <c r="D164" s="187">
        <v>30588506.82</v>
      </c>
      <c r="E164" s="187"/>
      <c r="F164" s="187"/>
      <c r="G164" s="187"/>
      <c r="H164" s="187"/>
      <c r="I164" s="187"/>
      <c r="J164" s="187"/>
      <c r="K164" s="187"/>
      <c r="L164" s="187">
        <v>30588506.82</v>
      </c>
    </row>
    <row r="165" spans="1:12" ht="18" customHeight="1">
      <c r="A165" s="188"/>
      <c r="B165" s="185" t="s">
        <v>793</v>
      </c>
      <c r="C165" s="186" t="s">
        <v>482</v>
      </c>
      <c r="D165" s="187">
        <v>21236114.329999998</v>
      </c>
      <c r="E165" s="187"/>
      <c r="F165" s="187"/>
      <c r="G165" s="187"/>
      <c r="H165" s="187"/>
      <c r="I165" s="187"/>
      <c r="J165" s="187"/>
      <c r="K165" s="187"/>
      <c r="L165" s="187">
        <v>21236114.329999998</v>
      </c>
    </row>
    <row r="166" spans="1:12" ht="18" customHeight="1">
      <c r="A166" s="188"/>
      <c r="B166" s="185" t="s">
        <v>794</v>
      </c>
      <c r="C166" s="186" t="s">
        <v>484</v>
      </c>
      <c r="D166" s="187">
        <v>9955230.1799999997</v>
      </c>
      <c r="E166" s="187"/>
      <c r="F166" s="187"/>
      <c r="G166" s="187"/>
      <c r="H166" s="187"/>
      <c r="I166" s="187"/>
      <c r="J166" s="187"/>
      <c r="K166" s="187"/>
      <c r="L166" s="187">
        <v>9955230.1799999997</v>
      </c>
    </row>
    <row r="167" spans="1:12" ht="18" customHeight="1">
      <c r="A167" s="188"/>
      <c r="B167" s="185" t="s">
        <v>795</v>
      </c>
      <c r="C167" s="186" t="s">
        <v>486</v>
      </c>
      <c r="D167" s="187">
        <v>141321281.59999999</v>
      </c>
      <c r="E167" s="187"/>
      <c r="F167" s="187"/>
      <c r="G167" s="187"/>
      <c r="H167" s="187"/>
      <c r="I167" s="187"/>
      <c r="J167" s="187"/>
      <c r="K167" s="187"/>
      <c r="L167" s="187">
        <v>141321281.59999999</v>
      </c>
    </row>
    <row r="168" spans="1:12" ht="18" customHeight="1">
      <c r="A168" s="188"/>
      <c r="B168" s="185" t="s">
        <v>821</v>
      </c>
      <c r="C168" s="186" t="s">
        <v>488</v>
      </c>
      <c r="D168" s="187">
        <v>6880955.8700000001</v>
      </c>
      <c r="E168" s="187"/>
      <c r="F168" s="187"/>
      <c r="G168" s="187"/>
      <c r="H168" s="187"/>
      <c r="I168" s="187"/>
      <c r="J168" s="187"/>
      <c r="K168" s="187"/>
      <c r="L168" s="187">
        <v>6880955.8700000001</v>
      </c>
    </row>
    <row r="169" spans="1:12" ht="18" customHeight="1">
      <c r="A169" s="188"/>
      <c r="B169" s="185" t="s">
        <v>796</v>
      </c>
      <c r="C169" s="186" t="s">
        <v>489</v>
      </c>
      <c r="D169" s="187">
        <v>9633074.4700000007</v>
      </c>
      <c r="E169" s="187"/>
      <c r="F169" s="187"/>
      <c r="G169" s="187"/>
      <c r="H169" s="187"/>
      <c r="I169" s="187"/>
      <c r="J169" s="187"/>
      <c r="K169" s="187"/>
      <c r="L169" s="187">
        <v>9633074.4700000007</v>
      </c>
    </row>
    <row r="170" spans="1:12" ht="18" customHeight="1">
      <c r="A170" s="188"/>
      <c r="B170" s="185" t="s">
        <v>797</v>
      </c>
      <c r="C170" s="186" t="s">
        <v>490</v>
      </c>
      <c r="D170" s="187">
        <v>37036791.549999997</v>
      </c>
      <c r="E170" s="187"/>
      <c r="F170" s="187"/>
      <c r="G170" s="187"/>
      <c r="H170" s="187"/>
      <c r="I170" s="187"/>
      <c r="J170" s="187"/>
      <c r="K170" s="187"/>
      <c r="L170" s="187">
        <v>37036791.549999997</v>
      </c>
    </row>
    <row r="171" spans="1:12" ht="18" customHeight="1">
      <c r="A171" s="188"/>
      <c r="B171" s="185" t="s">
        <v>798</v>
      </c>
      <c r="C171" s="186" t="s">
        <v>491</v>
      </c>
      <c r="D171" s="187">
        <v>2192883.75</v>
      </c>
      <c r="E171" s="187"/>
      <c r="F171" s="187"/>
      <c r="G171" s="187"/>
      <c r="H171" s="187"/>
      <c r="I171" s="187"/>
      <c r="J171" s="187"/>
      <c r="K171" s="187"/>
      <c r="L171" s="187">
        <v>2192883.75</v>
      </c>
    </row>
    <row r="172" spans="1:12" ht="18" customHeight="1">
      <c r="A172" s="188"/>
      <c r="B172" s="185" t="s">
        <v>822</v>
      </c>
      <c r="C172" s="186" t="s">
        <v>494</v>
      </c>
      <c r="D172" s="187">
        <v>11636608</v>
      </c>
      <c r="E172" s="187"/>
      <c r="F172" s="187"/>
      <c r="G172" s="187"/>
      <c r="H172" s="187"/>
      <c r="I172" s="187"/>
      <c r="J172" s="187"/>
      <c r="K172" s="187"/>
      <c r="L172" s="187">
        <v>11636608</v>
      </c>
    </row>
    <row r="173" spans="1:12" ht="18" customHeight="1">
      <c r="A173" s="188"/>
      <c r="B173" s="185" t="s">
        <v>816</v>
      </c>
      <c r="C173" s="186" t="s">
        <v>495</v>
      </c>
      <c r="D173" s="187">
        <v>1792781</v>
      </c>
      <c r="E173" s="187"/>
      <c r="F173" s="187"/>
      <c r="G173" s="187"/>
      <c r="H173" s="187"/>
      <c r="I173" s="187"/>
      <c r="J173" s="187"/>
      <c r="K173" s="187"/>
      <c r="L173" s="187">
        <v>1792781</v>
      </c>
    </row>
    <row r="174" spans="1:12" ht="18" customHeight="1">
      <c r="A174" s="188"/>
      <c r="B174" s="185" t="s">
        <v>799</v>
      </c>
      <c r="C174" s="186" t="s">
        <v>496</v>
      </c>
      <c r="D174" s="187">
        <v>72928285.209999993</v>
      </c>
      <c r="E174" s="187"/>
      <c r="F174" s="187"/>
      <c r="G174" s="187"/>
      <c r="H174" s="187"/>
      <c r="I174" s="187"/>
      <c r="J174" s="187"/>
      <c r="K174" s="187"/>
      <c r="L174" s="187">
        <v>72928285.209999993</v>
      </c>
    </row>
    <row r="175" spans="1:12" ht="18" customHeight="1">
      <c r="A175" s="188"/>
      <c r="B175" s="185" t="s">
        <v>800</v>
      </c>
      <c r="C175" s="186" t="s">
        <v>497</v>
      </c>
      <c r="D175" s="187">
        <v>321871888.22000003</v>
      </c>
      <c r="E175" s="187"/>
      <c r="F175" s="187"/>
      <c r="G175" s="187"/>
      <c r="H175" s="187"/>
      <c r="I175" s="187"/>
      <c r="J175" s="187"/>
      <c r="K175" s="187"/>
      <c r="L175" s="187">
        <v>321871888.22000003</v>
      </c>
    </row>
    <row r="176" spans="1:12" ht="18" customHeight="1">
      <c r="A176" s="188"/>
      <c r="B176" s="185" t="s">
        <v>810</v>
      </c>
      <c r="C176" s="186" t="s">
        <v>500</v>
      </c>
      <c r="D176" s="187">
        <v>17614050.66</v>
      </c>
      <c r="E176" s="187"/>
      <c r="F176" s="187"/>
      <c r="G176" s="187"/>
      <c r="H176" s="187"/>
      <c r="I176" s="187"/>
      <c r="J176" s="187"/>
      <c r="K176" s="187"/>
      <c r="L176" s="187">
        <v>17614050.66</v>
      </c>
    </row>
    <row r="177" spans="1:12" ht="18" customHeight="1">
      <c r="A177" s="188"/>
      <c r="B177" s="185" t="s">
        <v>832</v>
      </c>
      <c r="C177" s="186" t="s">
        <v>501</v>
      </c>
      <c r="D177" s="187">
        <v>9848597.6999999993</v>
      </c>
      <c r="E177" s="187"/>
      <c r="F177" s="187"/>
      <c r="G177" s="187"/>
      <c r="H177" s="187"/>
      <c r="I177" s="187"/>
      <c r="J177" s="187"/>
      <c r="K177" s="187"/>
      <c r="L177" s="187">
        <v>9848597.6999999993</v>
      </c>
    </row>
    <row r="178" spans="1:12" ht="18" customHeight="1">
      <c r="A178" s="188"/>
      <c r="B178" s="185" t="s">
        <v>801</v>
      </c>
      <c r="C178" s="186" t="s">
        <v>504</v>
      </c>
      <c r="D178" s="187">
        <v>43282094</v>
      </c>
      <c r="E178" s="187"/>
      <c r="F178" s="187"/>
      <c r="G178" s="187"/>
      <c r="H178" s="187"/>
      <c r="I178" s="187"/>
      <c r="J178" s="187"/>
      <c r="K178" s="187"/>
      <c r="L178" s="187">
        <v>43282094</v>
      </c>
    </row>
    <row r="179" spans="1:12" ht="18" customHeight="1">
      <c r="A179" s="188"/>
      <c r="B179" s="185" t="s">
        <v>811</v>
      </c>
      <c r="C179" s="186" t="s">
        <v>505</v>
      </c>
      <c r="D179" s="187">
        <v>11772101</v>
      </c>
      <c r="E179" s="187"/>
      <c r="F179" s="187"/>
      <c r="G179" s="187"/>
      <c r="H179" s="187"/>
      <c r="I179" s="187"/>
      <c r="J179" s="187"/>
      <c r="K179" s="187"/>
      <c r="L179" s="187">
        <v>11772101</v>
      </c>
    </row>
    <row r="180" spans="1:12" ht="18" customHeight="1">
      <c r="A180" s="188"/>
      <c r="B180" s="185" t="s">
        <v>812</v>
      </c>
      <c r="C180" s="186" t="s">
        <v>507</v>
      </c>
      <c r="D180" s="187">
        <v>40595009.740000002</v>
      </c>
      <c r="E180" s="187"/>
      <c r="F180" s="187"/>
      <c r="G180" s="187"/>
      <c r="H180" s="187"/>
      <c r="I180" s="187"/>
      <c r="J180" s="187"/>
      <c r="K180" s="187"/>
      <c r="L180" s="187">
        <v>40595009.740000002</v>
      </c>
    </row>
    <row r="181" spans="1:12" ht="18" customHeight="1">
      <c r="A181" s="188"/>
      <c r="B181" s="185" t="s">
        <v>802</v>
      </c>
      <c r="C181" s="186" t="s">
        <v>508</v>
      </c>
      <c r="D181" s="187">
        <v>40325986.5</v>
      </c>
      <c r="E181" s="187"/>
      <c r="F181" s="187"/>
      <c r="G181" s="187"/>
      <c r="H181" s="187"/>
      <c r="I181" s="187"/>
      <c r="J181" s="187"/>
      <c r="K181" s="187"/>
      <c r="L181" s="187">
        <v>40325986.5</v>
      </c>
    </row>
    <row r="182" spans="1:12" ht="18" customHeight="1">
      <c r="A182" s="188"/>
      <c r="B182" s="185" t="s">
        <v>804</v>
      </c>
      <c r="C182" s="186" t="s">
        <v>765</v>
      </c>
      <c r="D182" s="187">
        <v>78051641.400000006</v>
      </c>
      <c r="E182" s="187"/>
      <c r="F182" s="187"/>
      <c r="G182" s="187"/>
      <c r="H182" s="187"/>
      <c r="I182" s="187"/>
      <c r="J182" s="187"/>
      <c r="K182" s="187"/>
      <c r="L182" s="187">
        <v>78051641.400000006</v>
      </c>
    </row>
    <row r="183" spans="1:12" ht="18" customHeight="1">
      <c r="A183" s="188"/>
      <c r="B183" s="185" t="s">
        <v>833</v>
      </c>
      <c r="C183" s="186" t="s">
        <v>548</v>
      </c>
      <c r="D183" s="187">
        <v>53881953.689999998</v>
      </c>
      <c r="E183" s="187"/>
      <c r="F183" s="187"/>
      <c r="G183" s="187"/>
      <c r="H183" s="187"/>
      <c r="I183" s="187"/>
      <c r="J183" s="187"/>
      <c r="K183" s="187"/>
      <c r="L183" s="187">
        <v>53881953.689999998</v>
      </c>
    </row>
    <row r="184" spans="1:12" ht="18" customHeight="1">
      <c r="A184" s="188"/>
      <c r="B184" s="185" t="s">
        <v>834</v>
      </c>
      <c r="C184" s="186" t="s">
        <v>552</v>
      </c>
      <c r="D184" s="187">
        <v>4380180</v>
      </c>
      <c r="E184" s="187"/>
      <c r="F184" s="187"/>
      <c r="G184" s="187"/>
      <c r="H184" s="187"/>
      <c r="I184" s="187"/>
      <c r="J184" s="187"/>
      <c r="K184" s="187"/>
      <c r="L184" s="187">
        <v>4380180</v>
      </c>
    </row>
    <row r="185" spans="1:12" ht="18" customHeight="1">
      <c r="A185" s="188"/>
      <c r="B185" s="185" t="s">
        <v>817</v>
      </c>
      <c r="C185" s="186" t="s">
        <v>573</v>
      </c>
      <c r="D185" s="187">
        <v>93199324.569999993</v>
      </c>
      <c r="E185" s="187"/>
      <c r="F185" s="187"/>
      <c r="G185" s="187"/>
      <c r="H185" s="187"/>
      <c r="I185" s="187"/>
      <c r="J185" s="187"/>
      <c r="K185" s="187"/>
      <c r="L185" s="187">
        <v>93199324.569999993</v>
      </c>
    </row>
    <row r="186" spans="1:12" ht="18" customHeight="1">
      <c r="A186" s="188"/>
      <c r="B186" s="185" t="s">
        <v>835</v>
      </c>
      <c r="C186" s="186" t="s">
        <v>577</v>
      </c>
      <c r="D186" s="187">
        <v>3774685</v>
      </c>
      <c r="E186" s="187"/>
      <c r="F186" s="187"/>
      <c r="G186" s="187"/>
      <c r="H186" s="187"/>
      <c r="I186" s="187"/>
      <c r="J186" s="187"/>
      <c r="K186" s="187"/>
      <c r="L186" s="187">
        <v>3774685</v>
      </c>
    </row>
    <row r="187" spans="1:12" ht="18" customHeight="1">
      <c r="A187" s="188"/>
      <c r="B187" s="185" t="s">
        <v>836</v>
      </c>
      <c r="C187" s="186" t="s">
        <v>578</v>
      </c>
      <c r="D187" s="187">
        <v>5669414.21</v>
      </c>
      <c r="E187" s="187"/>
      <c r="F187" s="187"/>
      <c r="G187" s="187"/>
      <c r="H187" s="187"/>
      <c r="I187" s="187"/>
      <c r="J187" s="187"/>
      <c r="K187" s="187"/>
      <c r="L187" s="187">
        <v>5669414.21</v>
      </c>
    </row>
    <row r="188" spans="1:12" ht="18" customHeight="1">
      <c r="A188" s="188"/>
      <c r="B188" s="185" t="s">
        <v>837</v>
      </c>
      <c r="C188" s="186" t="s">
        <v>585</v>
      </c>
      <c r="D188" s="187">
        <v>8321864</v>
      </c>
      <c r="E188" s="187"/>
      <c r="F188" s="187"/>
      <c r="G188" s="187"/>
      <c r="H188" s="187"/>
      <c r="I188" s="187"/>
      <c r="J188" s="187"/>
      <c r="K188" s="187"/>
      <c r="L188" s="187">
        <v>8321864</v>
      </c>
    </row>
    <row r="189" spans="1:12" ht="18" customHeight="1">
      <c r="A189" s="188"/>
      <c r="B189" s="185" t="s">
        <v>805</v>
      </c>
      <c r="C189" s="186" t="s">
        <v>586</v>
      </c>
      <c r="D189" s="187">
        <v>1456067975.0899999</v>
      </c>
      <c r="E189" s="187"/>
      <c r="F189" s="187">
        <v>883638826</v>
      </c>
      <c r="G189" s="187"/>
      <c r="H189" s="187"/>
      <c r="I189" s="187"/>
      <c r="J189" s="187"/>
      <c r="K189" s="187"/>
      <c r="L189" s="187">
        <v>2339706801.0900002</v>
      </c>
    </row>
    <row r="190" spans="1:12" ht="18" customHeight="1">
      <c r="A190" s="188"/>
      <c r="B190" s="185" t="s">
        <v>838</v>
      </c>
      <c r="C190" s="186" t="s">
        <v>587</v>
      </c>
      <c r="D190" s="187">
        <v>2000000</v>
      </c>
      <c r="E190" s="187"/>
      <c r="F190" s="187"/>
      <c r="G190" s="187"/>
      <c r="H190" s="187"/>
      <c r="I190" s="187"/>
      <c r="J190" s="187"/>
      <c r="K190" s="187"/>
      <c r="L190" s="187">
        <v>2000000</v>
      </c>
    </row>
    <row r="191" spans="1:12" ht="18" customHeight="1">
      <c r="A191" s="188"/>
      <c r="B191" s="185" t="s">
        <v>824</v>
      </c>
      <c r="C191" s="186" t="s">
        <v>590</v>
      </c>
      <c r="D191" s="187">
        <v>351693682</v>
      </c>
      <c r="E191" s="187"/>
      <c r="F191" s="187"/>
      <c r="G191" s="187"/>
      <c r="H191" s="187"/>
      <c r="I191" s="187">
        <v>0</v>
      </c>
      <c r="J191" s="187"/>
      <c r="K191" s="187"/>
      <c r="L191" s="187">
        <v>351693682</v>
      </c>
    </row>
    <row r="192" spans="1:12" ht="18" customHeight="1">
      <c r="A192" s="188"/>
      <c r="B192" s="185" t="s">
        <v>806</v>
      </c>
      <c r="C192" s="186" t="s">
        <v>591</v>
      </c>
      <c r="D192" s="187">
        <v>71075460.519999996</v>
      </c>
      <c r="E192" s="187"/>
      <c r="F192" s="187"/>
      <c r="G192" s="187"/>
      <c r="H192" s="187"/>
      <c r="I192" s="187"/>
      <c r="J192" s="187"/>
      <c r="K192" s="187"/>
      <c r="L192" s="187">
        <v>71075460.519999996</v>
      </c>
    </row>
    <row r="193" spans="1:12" ht="18" customHeight="1">
      <c r="A193" s="188"/>
      <c r="B193" s="185" t="s">
        <v>807</v>
      </c>
      <c r="C193" s="186" t="s">
        <v>592</v>
      </c>
      <c r="D193" s="187">
        <v>39533853.090000004</v>
      </c>
      <c r="E193" s="187"/>
      <c r="F193" s="187"/>
      <c r="G193" s="187"/>
      <c r="H193" s="187"/>
      <c r="I193" s="187"/>
      <c r="J193" s="187"/>
      <c r="K193" s="187"/>
      <c r="L193" s="187">
        <v>39533853.090000004</v>
      </c>
    </row>
    <row r="194" spans="1:12" ht="18" customHeight="1">
      <c r="A194" s="188"/>
      <c r="B194" s="185" t="s">
        <v>818</v>
      </c>
      <c r="C194" s="186" t="s">
        <v>596</v>
      </c>
      <c r="D194" s="187">
        <v>22651246.989999998</v>
      </c>
      <c r="E194" s="187"/>
      <c r="F194" s="187"/>
      <c r="G194" s="187"/>
      <c r="H194" s="187"/>
      <c r="I194" s="187"/>
      <c r="J194" s="187"/>
      <c r="K194" s="187"/>
      <c r="L194" s="187">
        <v>22651246.989999998</v>
      </c>
    </row>
    <row r="195" spans="1:12" ht="18" customHeight="1">
      <c r="A195" s="188"/>
      <c r="B195" s="185" t="s">
        <v>839</v>
      </c>
      <c r="C195" s="186" t="s">
        <v>597</v>
      </c>
      <c r="D195" s="187">
        <v>1480000</v>
      </c>
      <c r="E195" s="187"/>
      <c r="F195" s="187"/>
      <c r="G195" s="187"/>
      <c r="H195" s="187"/>
      <c r="I195" s="187"/>
      <c r="J195" s="187"/>
      <c r="K195" s="187"/>
      <c r="L195" s="187">
        <v>1480000</v>
      </c>
    </row>
    <row r="196" spans="1:12" ht="18" customHeight="1">
      <c r="A196" s="188"/>
      <c r="B196" s="185" t="s">
        <v>808</v>
      </c>
      <c r="C196" s="186" t="s">
        <v>609</v>
      </c>
      <c r="D196" s="187">
        <v>4473656.6900000004</v>
      </c>
      <c r="E196" s="187"/>
      <c r="F196" s="187"/>
      <c r="G196" s="187"/>
      <c r="H196" s="187"/>
      <c r="I196" s="187"/>
      <c r="J196" s="187"/>
      <c r="K196" s="187"/>
      <c r="L196" s="187">
        <v>4473656.6900000004</v>
      </c>
    </row>
    <row r="197" spans="1:12" ht="18" customHeight="1">
      <c r="A197" s="188"/>
      <c r="B197" s="185" t="s">
        <v>840</v>
      </c>
      <c r="C197" s="186" t="s">
        <v>611</v>
      </c>
      <c r="D197" s="187">
        <v>4999356</v>
      </c>
      <c r="E197" s="187"/>
      <c r="F197" s="187"/>
      <c r="G197" s="187"/>
      <c r="H197" s="187"/>
      <c r="I197" s="187"/>
      <c r="J197" s="187"/>
      <c r="K197" s="187"/>
      <c r="L197" s="187">
        <v>4999356</v>
      </c>
    </row>
    <row r="198" spans="1:12" ht="18" customHeight="1">
      <c r="A198" s="188"/>
      <c r="B198" s="185" t="s">
        <v>841</v>
      </c>
      <c r="C198" s="186" t="s">
        <v>614</v>
      </c>
      <c r="D198" s="187">
        <v>5751049</v>
      </c>
      <c r="E198" s="187"/>
      <c r="F198" s="187"/>
      <c r="G198" s="187"/>
      <c r="H198" s="187"/>
      <c r="I198" s="187"/>
      <c r="J198" s="187"/>
      <c r="K198" s="187"/>
      <c r="L198" s="187">
        <v>5751049</v>
      </c>
    </row>
    <row r="199" spans="1:12" ht="18" customHeight="1">
      <c r="A199" s="188"/>
      <c r="C199" s="186" t="s">
        <v>842</v>
      </c>
      <c r="D199" s="187">
        <v>6076580639.2299995</v>
      </c>
      <c r="E199" s="187"/>
      <c r="F199" s="187">
        <v>883638826</v>
      </c>
      <c r="G199" s="187"/>
      <c r="H199" s="187"/>
      <c r="I199" s="187">
        <v>0</v>
      </c>
      <c r="J199" s="187"/>
      <c r="K199" s="187"/>
      <c r="L199" s="187">
        <v>6960219465.2300005</v>
      </c>
    </row>
    <row r="200" spans="1:12" ht="36.75" customHeight="1">
      <c r="A200" s="184" t="s">
        <v>648</v>
      </c>
      <c r="B200" s="185" t="s">
        <v>777</v>
      </c>
      <c r="C200" s="186" t="s">
        <v>442</v>
      </c>
      <c r="D200" s="187">
        <v>300977378.86000001</v>
      </c>
      <c r="E200" s="187"/>
      <c r="F200" s="187"/>
      <c r="G200" s="187"/>
      <c r="H200" s="187"/>
      <c r="I200" s="187"/>
      <c r="J200" s="187"/>
      <c r="K200" s="187"/>
      <c r="L200" s="187">
        <v>300977378.86000001</v>
      </c>
    </row>
    <row r="201" spans="1:12" ht="18" customHeight="1">
      <c r="A201" s="188"/>
      <c r="B201" s="185" t="s">
        <v>778</v>
      </c>
      <c r="C201" s="186" t="s">
        <v>443</v>
      </c>
      <c r="D201" s="187">
        <v>2820858.48</v>
      </c>
      <c r="E201" s="187"/>
      <c r="F201" s="187"/>
      <c r="G201" s="187"/>
      <c r="H201" s="187"/>
      <c r="I201" s="187"/>
      <c r="J201" s="187"/>
      <c r="K201" s="187"/>
      <c r="L201" s="187">
        <v>2820858.48</v>
      </c>
    </row>
    <row r="202" spans="1:12" ht="18" customHeight="1">
      <c r="A202" s="188"/>
      <c r="B202" s="185" t="s">
        <v>779</v>
      </c>
      <c r="C202" s="186" t="s">
        <v>445</v>
      </c>
      <c r="D202" s="187">
        <v>4048000</v>
      </c>
      <c r="E202" s="187"/>
      <c r="F202" s="187"/>
      <c r="G202" s="187"/>
      <c r="H202" s="187"/>
      <c r="I202" s="187"/>
      <c r="J202" s="187"/>
      <c r="K202" s="187"/>
      <c r="L202" s="187">
        <v>4048000</v>
      </c>
    </row>
    <row r="203" spans="1:12" ht="18" customHeight="1">
      <c r="A203" s="188"/>
      <c r="B203" s="185" t="s">
        <v>843</v>
      </c>
      <c r="C203" s="186" t="s">
        <v>446</v>
      </c>
      <c r="D203" s="187">
        <v>13753992</v>
      </c>
      <c r="E203" s="187"/>
      <c r="F203" s="187"/>
      <c r="G203" s="187"/>
      <c r="H203" s="187"/>
      <c r="I203" s="187"/>
      <c r="J203" s="187"/>
      <c r="K203" s="187"/>
      <c r="L203" s="187">
        <v>13753992</v>
      </c>
    </row>
    <row r="204" spans="1:12" ht="18" customHeight="1">
      <c r="A204" s="188"/>
      <c r="B204" s="185" t="s">
        <v>780</v>
      </c>
      <c r="C204" s="186" t="s">
        <v>450</v>
      </c>
      <c r="D204" s="187">
        <v>13688669</v>
      </c>
      <c r="E204" s="187"/>
      <c r="F204" s="187"/>
      <c r="G204" s="187"/>
      <c r="H204" s="187"/>
      <c r="I204" s="187"/>
      <c r="J204" s="187"/>
      <c r="K204" s="187"/>
      <c r="L204" s="187">
        <v>13688669</v>
      </c>
    </row>
    <row r="205" spans="1:12" ht="18" customHeight="1">
      <c r="A205" s="188"/>
      <c r="B205" s="185" t="s">
        <v>781</v>
      </c>
      <c r="C205" s="186" t="s">
        <v>452</v>
      </c>
      <c r="D205" s="187">
        <v>328000</v>
      </c>
      <c r="E205" s="187"/>
      <c r="F205" s="187"/>
      <c r="G205" s="187"/>
      <c r="H205" s="187"/>
      <c r="I205" s="187"/>
      <c r="J205" s="187"/>
      <c r="K205" s="187"/>
      <c r="L205" s="187">
        <v>328000</v>
      </c>
    </row>
    <row r="206" spans="1:12" ht="18" customHeight="1">
      <c r="A206" s="188"/>
      <c r="B206" s="185" t="s">
        <v>829</v>
      </c>
      <c r="C206" s="186" t="s">
        <v>453</v>
      </c>
      <c r="D206" s="187">
        <v>845000</v>
      </c>
      <c r="E206" s="187"/>
      <c r="F206" s="187"/>
      <c r="G206" s="187"/>
      <c r="H206" s="187"/>
      <c r="I206" s="187"/>
      <c r="J206" s="187"/>
      <c r="K206" s="187"/>
      <c r="L206" s="187">
        <v>845000</v>
      </c>
    </row>
    <row r="207" spans="1:12" ht="18" customHeight="1">
      <c r="A207" s="188"/>
      <c r="B207" s="185" t="s">
        <v>782</v>
      </c>
      <c r="C207" s="186" t="s">
        <v>455</v>
      </c>
      <c r="D207" s="187">
        <v>294600</v>
      </c>
      <c r="E207" s="187"/>
      <c r="F207" s="187"/>
      <c r="G207" s="187"/>
      <c r="H207" s="187"/>
      <c r="I207" s="187"/>
      <c r="J207" s="187"/>
      <c r="K207" s="187"/>
      <c r="L207" s="187">
        <v>294600</v>
      </c>
    </row>
    <row r="208" spans="1:12" ht="18" customHeight="1">
      <c r="A208" s="188"/>
      <c r="B208" s="185" t="s">
        <v>783</v>
      </c>
      <c r="C208" s="186" t="s">
        <v>458</v>
      </c>
      <c r="D208" s="187">
        <v>108039</v>
      </c>
      <c r="E208" s="187"/>
      <c r="F208" s="187"/>
      <c r="G208" s="187"/>
      <c r="H208" s="187"/>
      <c r="I208" s="187"/>
      <c r="J208" s="187"/>
      <c r="K208" s="187"/>
      <c r="L208" s="187">
        <v>108039</v>
      </c>
    </row>
    <row r="209" spans="1:12" ht="18" customHeight="1">
      <c r="A209" s="188"/>
      <c r="B209" s="185" t="s">
        <v>784</v>
      </c>
      <c r="C209" s="186" t="s">
        <v>459</v>
      </c>
      <c r="D209" s="187">
        <v>1680</v>
      </c>
      <c r="E209" s="187"/>
      <c r="F209" s="187"/>
      <c r="G209" s="187"/>
      <c r="H209" s="187"/>
      <c r="I209" s="187"/>
      <c r="J209" s="187"/>
      <c r="K209" s="187"/>
      <c r="L209" s="187">
        <v>1680</v>
      </c>
    </row>
    <row r="210" spans="1:12" ht="18" customHeight="1">
      <c r="A210" s="188"/>
      <c r="B210" s="185" t="s">
        <v>785</v>
      </c>
      <c r="C210" s="186" t="s">
        <v>463</v>
      </c>
      <c r="D210" s="187">
        <v>2519355</v>
      </c>
      <c r="E210" s="187"/>
      <c r="F210" s="187"/>
      <c r="G210" s="187"/>
      <c r="H210" s="187"/>
      <c r="I210" s="187"/>
      <c r="J210" s="187"/>
      <c r="K210" s="187"/>
      <c r="L210" s="187">
        <v>2519355</v>
      </c>
    </row>
    <row r="211" spans="1:12" ht="18" customHeight="1">
      <c r="A211" s="188"/>
      <c r="B211" s="185" t="s">
        <v>831</v>
      </c>
      <c r="C211" s="186" t="s">
        <v>468</v>
      </c>
      <c r="D211" s="187">
        <v>0</v>
      </c>
      <c r="E211" s="187"/>
      <c r="F211" s="187"/>
      <c r="G211" s="187"/>
      <c r="H211" s="187"/>
      <c r="I211" s="187"/>
      <c r="J211" s="187"/>
      <c r="K211" s="187"/>
      <c r="L211" s="187">
        <v>0</v>
      </c>
    </row>
    <row r="212" spans="1:12" ht="18" customHeight="1">
      <c r="A212" s="188"/>
      <c r="B212" s="185" t="s">
        <v>786</v>
      </c>
      <c r="C212" s="186" t="s">
        <v>471</v>
      </c>
      <c r="D212" s="187">
        <v>9423665.3000000007</v>
      </c>
      <c r="E212" s="187"/>
      <c r="F212" s="187"/>
      <c r="G212" s="187"/>
      <c r="H212" s="187"/>
      <c r="I212" s="187"/>
      <c r="J212" s="187"/>
      <c r="K212" s="187"/>
      <c r="L212" s="187">
        <v>9423665.3000000007</v>
      </c>
    </row>
    <row r="213" spans="1:12" ht="18" customHeight="1">
      <c r="A213" s="188"/>
      <c r="B213" s="185" t="s">
        <v>787</v>
      </c>
      <c r="C213" s="186" t="s">
        <v>472</v>
      </c>
      <c r="D213" s="187">
        <v>10649088.52</v>
      </c>
      <c r="E213" s="187"/>
      <c r="F213" s="187"/>
      <c r="G213" s="187"/>
      <c r="H213" s="187"/>
      <c r="I213" s="187"/>
      <c r="J213" s="187"/>
      <c r="K213" s="187"/>
      <c r="L213" s="187">
        <v>10649088.52</v>
      </c>
    </row>
    <row r="214" spans="1:12" ht="18" customHeight="1">
      <c r="A214" s="188"/>
      <c r="B214" s="185" t="s">
        <v>788</v>
      </c>
      <c r="C214" s="186" t="s">
        <v>475</v>
      </c>
      <c r="D214" s="187">
        <v>177366</v>
      </c>
      <c r="E214" s="187"/>
      <c r="F214" s="187"/>
      <c r="G214" s="187"/>
      <c r="H214" s="187"/>
      <c r="I214" s="187"/>
      <c r="J214" s="187"/>
      <c r="K214" s="187"/>
      <c r="L214" s="187">
        <v>177366</v>
      </c>
    </row>
    <row r="215" spans="1:12" ht="18" customHeight="1">
      <c r="A215" s="188"/>
      <c r="B215" s="185" t="s">
        <v>789</v>
      </c>
      <c r="C215" s="186" t="s">
        <v>476</v>
      </c>
      <c r="D215" s="187">
        <v>19319912.550000001</v>
      </c>
      <c r="E215" s="187"/>
      <c r="F215" s="187"/>
      <c r="G215" s="187"/>
      <c r="H215" s="187"/>
      <c r="I215" s="187"/>
      <c r="J215" s="187"/>
      <c r="K215" s="187"/>
      <c r="L215" s="187">
        <v>19319912.550000001</v>
      </c>
    </row>
    <row r="216" spans="1:12" ht="18" customHeight="1">
      <c r="A216" s="188"/>
      <c r="B216" s="185" t="s">
        <v>790</v>
      </c>
      <c r="C216" s="186" t="s">
        <v>477</v>
      </c>
      <c r="D216" s="187">
        <v>13203374.66</v>
      </c>
      <c r="E216" s="187"/>
      <c r="F216" s="187"/>
      <c r="G216" s="187"/>
      <c r="H216" s="187"/>
      <c r="I216" s="187"/>
      <c r="J216" s="187"/>
      <c r="K216" s="187"/>
      <c r="L216" s="187">
        <v>13203374.66</v>
      </c>
    </row>
    <row r="217" spans="1:12" ht="18" customHeight="1">
      <c r="A217" s="188"/>
      <c r="B217" s="185" t="s">
        <v>791</v>
      </c>
      <c r="C217" s="186" t="s">
        <v>478</v>
      </c>
      <c r="D217" s="187">
        <v>2757635.6</v>
      </c>
      <c r="E217" s="187"/>
      <c r="F217" s="187"/>
      <c r="G217" s="187"/>
      <c r="H217" s="187"/>
      <c r="I217" s="187"/>
      <c r="J217" s="187"/>
      <c r="K217" s="187"/>
      <c r="L217" s="187">
        <v>2757635.6</v>
      </c>
    </row>
    <row r="218" spans="1:12" ht="18" customHeight="1">
      <c r="A218" s="188"/>
      <c r="B218" s="185" t="s">
        <v>792</v>
      </c>
      <c r="C218" s="186" t="s">
        <v>480</v>
      </c>
      <c r="D218" s="187">
        <v>5483772.1699999999</v>
      </c>
      <c r="E218" s="187"/>
      <c r="F218" s="187"/>
      <c r="G218" s="187"/>
      <c r="H218" s="187"/>
      <c r="I218" s="187"/>
      <c r="J218" s="187"/>
      <c r="K218" s="187"/>
      <c r="L218" s="187">
        <v>5483772.1699999999</v>
      </c>
    </row>
    <row r="219" spans="1:12" ht="18" customHeight="1">
      <c r="A219" s="188"/>
      <c r="B219" s="185" t="s">
        <v>793</v>
      </c>
      <c r="C219" s="186" t="s">
        <v>482</v>
      </c>
      <c r="D219" s="187">
        <v>3958623</v>
      </c>
      <c r="E219" s="187"/>
      <c r="F219" s="187"/>
      <c r="G219" s="187"/>
      <c r="H219" s="187"/>
      <c r="I219" s="187"/>
      <c r="J219" s="187"/>
      <c r="K219" s="187"/>
      <c r="L219" s="187">
        <v>3958623</v>
      </c>
    </row>
    <row r="220" spans="1:12" ht="18" customHeight="1">
      <c r="A220" s="188"/>
      <c r="B220" s="185" t="s">
        <v>795</v>
      </c>
      <c r="C220" s="186" t="s">
        <v>486</v>
      </c>
      <c r="D220" s="187">
        <v>33166482.300000001</v>
      </c>
      <c r="E220" s="187"/>
      <c r="F220" s="187"/>
      <c r="G220" s="187"/>
      <c r="H220" s="187"/>
      <c r="I220" s="187"/>
      <c r="J220" s="187"/>
      <c r="K220" s="187"/>
      <c r="L220" s="187">
        <v>33166482.300000001</v>
      </c>
    </row>
    <row r="221" spans="1:12" ht="18" customHeight="1">
      <c r="A221" s="188"/>
      <c r="B221" s="185" t="s">
        <v>821</v>
      </c>
      <c r="C221" s="186" t="s">
        <v>488</v>
      </c>
      <c r="D221" s="187">
        <v>72725</v>
      </c>
      <c r="E221" s="187"/>
      <c r="F221" s="187"/>
      <c r="G221" s="187"/>
      <c r="H221" s="187"/>
      <c r="I221" s="187"/>
      <c r="J221" s="187"/>
      <c r="K221" s="187"/>
      <c r="L221" s="187">
        <v>72725</v>
      </c>
    </row>
    <row r="222" spans="1:12" ht="18" customHeight="1">
      <c r="A222" s="188"/>
      <c r="B222" s="185" t="s">
        <v>796</v>
      </c>
      <c r="C222" s="186" t="s">
        <v>489</v>
      </c>
      <c r="D222" s="187">
        <v>0</v>
      </c>
      <c r="E222" s="187"/>
      <c r="F222" s="187"/>
      <c r="G222" s="187"/>
      <c r="H222" s="187"/>
      <c r="I222" s="187"/>
      <c r="J222" s="187"/>
      <c r="K222" s="187"/>
      <c r="L222" s="187">
        <v>0</v>
      </c>
    </row>
    <row r="223" spans="1:12" ht="18" customHeight="1">
      <c r="A223" s="188"/>
      <c r="B223" s="185" t="s">
        <v>797</v>
      </c>
      <c r="C223" s="186" t="s">
        <v>490</v>
      </c>
      <c r="D223" s="187">
        <v>9189301.5099999998</v>
      </c>
      <c r="E223" s="187"/>
      <c r="F223" s="187"/>
      <c r="G223" s="187"/>
      <c r="H223" s="187"/>
      <c r="I223" s="187"/>
      <c r="J223" s="187"/>
      <c r="K223" s="187"/>
      <c r="L223" s="187">
        <v>9189301.5099999998</v>
      </c>
    </row>
    <row r="224" spans="1:12" ht="18" customHeight="1">
      <c r="A224" s="188"/>
      <c r="B224" s="185" t="s">
        <v>822</v>
      </c>
      <c r="C224" s="186" t="s">
        <v>494</v>
      </c>
      <c r="D224" s="187">
        <v>1103810</v>
      </c>
      <c r="E224" s="187"/>
      <c r="F224" s="187"/>
      <c r="G224" s="187"/>
      <c r="H224" s="187"/>
      <c r="I224" s="187"/>
      <c r="J224" s="187"/>
      <c r="K224" s="187"/>
      <c r="L224" s="187">
        <v>1103810</v>
      </c>
    </row>
    <row r="225" spans="1:12" ht="18" customHeight="1">
      <c r="A225" s="188"/>
      <c r="B225" s="185" t="s">
        <v>816</v>
      </c>
      <c r="C225" s="186" t="s">
        <v>495</v>
      </c>
      <c r="D225" s="187">
        <v>1820737.37</v>
      </c>
      <c r="E225" s="187"/>
      <c r="F225" s="187"/>
      <c r="G225" s="187"/>
      <c r="H225" s="187"/>
      <c r="I225" s="187"/>
      <c r="J225" s="187"/>
      <c r="K225" s="187"/>
      <c r="L225" s="187">
        <v>1820737.37</v>
      </c>
    </row>
    <row r="226" spans="1:12" ht="18" customHeight="1">
      <c r="A226" s="188"/>
      <c r="B226" s="185" t="s">
        <v>799</v>
      </c>
      <c r="C226" s="186" t="s">
        <v>496</v>
      </c>
      <c r="D226" s="187">
        <v>42801608.130000003</v>
      </c>
      <c r="E226" s="187"/>
      <c r="F226" s="187"/>
      <c r="G226" s="187"/>
      <c r="H226" s="187"/>
      <c r="I226" s="187"/>
      <c r="J226" s="187"/>
      <c r="K226" s="187"/>
      <c r="L226" s="187">
        <v>42801608.130000003</v>
      </c>
    </row>
    <row r="227" spans="1:12" ht="18" customHeight="1">
      <c r="A227" s="188"/>
      <c r="B227" s="185" t="s">
        <v>810</v>
      </c>
      <c r="C227" s="186" t="s">
        <v>500</v>
      </c>
      <c r="D227" s="187">
        <v>1440761.18</v>
      </c>
      <c r="E227" s="187"/>
      <c r="F227" s="187"/>
      <c r="G227" s="187"/>
      <c r="H227" s="187"/>
      <c r="I227" s="187"/>
      <c r="J227" s="187"/>
      <c r="K227" s="187"/>
      <c r="L227" s="187">
        <v>1440761.18</v>
      </c>
    </row>
    <row r="228" spans="1:12" ht="18" customHeight="1">
      <c r="A228" s="188"/>
      <c r="B228" s="185" t="s">
        <v>832</v>
      </c>
      <c r="C228" s="186" t="s">
        <v>501</v>
      </c>
      <c r="D228" s="187">
        <v>2893058</v>
      </c>
      <c r="E228" s="187"/>
      <c r="F228" s="187"/>
      <c r="G228" s="187"/>
      <c r="H228" s="187"/>
      <c r="I228" s="187"/>
      <c r="J228" s="187"/>
      <c r="K228" s="187"/>
      <c r="L228" s="187">
        <v>2893058</v>
      </c>
    </row>
    <row r="229" spans="1:12" ht="18" customHeight="1">
      <c r="A229" s="188"/>
      <c r="B229" s="185" t="s">
        <v>811</v>
      </c>
      <c r="C229" s="186" t="s">
        <v>505</v>
      </c>
      <c r="D229" s="187">
        <v>10102123.26</v>
      </c>
      <c r="E229" s="187"/>
      <c r="F229" s="187"/>
      <c r="G229" s="187"/>
      <c r="H229" s="187"/>
      <c r="I229" s="187"/>
      <c r="J229" s="187"/>
      <c r="K229" s="187"/>
      <c r="L229" s="187">
        <v>10102123.26</v>
      </c>
    </row>
    <row r="230" spans="1:12" ht="18" customHeight="1">
      <c r="A230" s="188"/>
      <c r="B230" s="185" t="s">
        <v>812</v>
      </c>
      <c r="C230" s="186" t="s">
        <v>507</v>
      </c>
      <c r="D230" s="187">
        <v>759718</v>
      </c>
      <c r="E230" s="187"/>
      <c r="F230" s="187"/>
      <c r="G230" s="187"/>
      <c r="H230" s="187"/>
      <c r="I230" s="187"/>
      <c r="J230" s="187"/>
      <c r="K230" s="187"/>
      <c r="L230" s="187">
        <v>759718</v>
      </c>
    </row>
    <row r="231" spans="1:12" ht="18" customHeight="1">
      <c r="A231" s="188"/>
      <c r="B231" s="185" t="s">
        <v>802</v>
      </c>
      <c r="C231" s="186" t="s">
        <v>508</v>
      </c>
      <c r="D231" s="187">
        <v>19861692</v>
      </c>
      <c r="E231" s="187"/>
      <c r="F231" s="187"/>
      <c r="G231" s="187"/>
      <c r="H231" s="187"/>
      <c r="I231" s="187"/>
      <c r="J231" s="187"/>
      <c r="K231" s="187"/>
      <c r="L231" s="187">
        <v>19861692</v>
      </c>
    </row>
    <row r="232" spans="1:12" ht="18" customHeight="1">
      <c r="A232" s="188"/>
      <c r="B232" s="185" t="s">
        <v>844</v>
      </c>
      <c r="C232" s="186" t="s">
        <v>510</v>
      </c>
      <c r="D232" s="187">
        <v>9135094</v>
      </c>
      <c r="E232" s="187"/>
      <c r="F232" s="187"/>
      <c r="G232" s="187"/>
      <c r="H232" s="187"/>
      <c r="I232" s="187"/>
      <c r="J232" s="187"/>
      <c r="K232" s="187"/>
      <c r="L232" s="187">
        <v>9135094</v>
      </c>
    </row>
    <row r="233" spans="1:12" ht="18" customHeight="1">
      <c r="A233" s="188"/>
      <c r="B233" s="185" t="s">
        <v>804</v>
      </c>
      <c r="C233" s="186" t="s">
        <v>765</v>
      </c>
      <c r="D233" s="187">
        <v>17560097.899999999</v>
      </c>
      <c r="E233" s="187"/>
      <c r="F233" s="187"/>
      <c r="G233" s="187"/>
      <c r="H233" s="187"/>
      <c r="I233" s="187"/>
      <c r="J233" s="187"/>
      <c r="K233" s="187"/>
      <c r="L233" s="187">
        <v>17560097.899999999</v>
      </c>
    </row>
    <row r="234" spans="1:12" ht="18" customHeight="1">
      <c r="A234" s="188"/>
      <c r="B234" s="185" t="s">
        <v>845</v>
      </c>
      <c r="C234" s="186" t="s">
        <v>572</v>
      </c>
      <c r="D234" s="187">
        <v>0</v>
      </c>
      <c r="E234" s="187"/>
      <c r="F234" s="187"/>
      <c r="G234" s="187"/>
      <c r="H234" s="187"/>
      <c r="I234" s="187"/>
      <c r="J234" s="187"/>
      <c r="K234" s="187"/>
      <c r="L234" s="187">
        <v>0</v>
      </c>
    </row>
    <row r="235" spans="1:12" ht="18" customHeight="1">
      <c r="A235" s="188"/>
      <c r="B235" s="185" t="s">
        <v>817</v>
      </c>
      <c r="C235" s="186" t="s">
        <v>573</v>
      </c>
      <c r="D235" s="187">
        <v>6286588.7999999998</v>
      </c>
      <c r="E235" s="187"/>
      <c r="F235" s="187"/>
      <c r="G235" s="187"/>
      <c r="H235" s="187"/>
      <c r="I235" s="187"/>
      <c r="J235" s="187"/>
      <c r="K235" s="187"/>
      <c r="L235" s="187">
        <v>6286588.7999999998</v>
      </c>
    </row>
    <row r="236" spans="1:12" ht="18" customHeight="1">
      <c r="A236" s="188"/>
      <c r="B236" s="185" t="s">
        <v>805</v>
      </c>
      <c r="C236" s="186" t="s">
        <v>586</v>
      </c>
      <c r="D236" s="187">
        <v>155504950.86000001</v>
      </c>
      <c r="E236" s="187"/>
      <c r="F236" s="187"/>
      <c r="G236" s="187"/>
      <c r="H236" s="187"/>
      <c r="I236" s="187"/>
      <c r="J236" s="187"/>
      <c r="K236" s="187"/>
      <c r="L236" s="187">
        <v>155504950.86000001</v>
      </c>
    </row>
    <row r="237" spans="1:12" ht="18" customHeight="1">
      <c r="A237" s="188"/>
      <c r="B237" s="185" t="s">
        <v>824</v>
      </c>
      <c r="C237" s="186" t="s">
        <v>590</v>
      </c>
      <c r="D237" s="187">
        <v>58618099.960000001</v>
      </c>
      <c r="E237" s="187"/>
      <c r="F237" s="187"/>
      <c r="G237" s="187"/>
      <c r="H237" s="187"/>
      <c r="I237" s="187"/>
      <c r="J237" s="187"/>
      <c r="K237" s="187"/>
      <c r="L237" s="187">
        <v>58618099.960000001</v>
      </c>
    </row>
    <row r="238" spans="1:12" ht="18" customHeight="1">
      <c r="A238" s="188"/>
      <c r="B238" s="185" t="s">
        <v>806</v>
      </c>
      <c r="C238" s="186" t="s">
        <v>591</v>
      </c>
      <c r="D238" s="187">
        <v>31967028.210000001</v>
      </c>
      <c r="E238" s="187"/>
      <c r="F238" s="187"/>
      <c r="G238" s="187"/>
      <c r="H238" s="187"/>
      <c r="I238" s="187"/>
      <c r="J238" s="187"/>
      <c r="K238" s="187"/>
      <c r="L238" s="187">
        <v>31967028.210000001</v>
      </c>
    </row>
    <row r="239" spans="1:12" ht="18" customHeight="1">
      <c r="A239" s="188"/>
      <c r="B239" s="185" t="s">
        <v>807</v>
      </c>
      <c r="C239" s="186" t="s">
        <v>592</v>
      </c>
      <c r="D239" s="187">
        <v>19586354.510000002</v>
      </c>
      <c r="E239" s="187"/>
      <c r="F239" s="187"/>
      <c r="G239" s="187"/>
      <c r="H239" s="187"/>
      <c r="I239" s="187"/>
      <c r="J239" s="187"/>
      <c r="K239" s="187"/>
      <c r="L239" s="187">
        <v>19586354.510000002</v>
      </c>
    </row>
    <row r="240" spans="1:12" ht="18" customHeight="1">
      <c r="A240" s="188"/>
      <c r="B240" s="185" t="s">
        <v>840</v>
      </c>
      <c r="C240" s="186" t="s">
        <v>611</v>
      </c>
      <c r="D240" s="187">
        <v>4168779.65</v>
      </c>
      <c r="E240" s="187"/>
      <c r="F240" s="187"/>
      <c r="G240" s="187"/>
      <c r="H240" s="187"/>
      <c r="I240" s="187"/>
      <c r="J240" s="187"/>
      <c r="K240" s="187"/>
      <c r="L240" s="187">
        <v>4168779.65</v>
      </c>
    </row>
    <row r="241" spans="1:12" ht="18" customHeight="1">
      <c r="A241" s="188"/>
      <c r="C241" s="186" t="s">
        <v>846</v>
      </c>
      <c r="D241" s="187">
        <v>830398020.78000009</v>
      </c>
      <c r="E241" s="187"/>
      <c r="F241" s="187"/>
      <c r="G241" s="187"/>
      <c r="H241" s="187"/>
      <c r="I241" s="187"/>
      <c r="J241" s="187"/>
      <c r="K241" s="187"/>
      <c r="L241" s="187">
        <v>830398020.78000009</v>
      </c>
    </row>
    <row r="242" spans="1:12" ht="18" customHeight="1">
      <c r="A242" s="184" t="s">
        <v>649</v>
      </c>
      <c r="B242" s="185" t="s">
        <v>777</v>
      </c>
      <c r="C242" s="186" t="s">
        <v>442</v>
      </c>
      <c r="D242" s="187">
        <v>246424337.36000001</v>
      </c>
      <c r="E242" s="187"/>
      <c r="F242" s="187"/>
      <c r="G242" s="187"/>
      <c r="H242" s="187"/>
      <c r="I242" s="187"/>
      <c r="J242" s="187"/>
      <c r="K242" s="187"/>
      <c r="L242" s="187">
        <v>246424337.36000001</v>
      </c>
    </row>
    <row r="243" spans="1:12" ht="18" customHeight="1">
      <c r="A243" s="188"/>
      <c r="B243" s="185" t="s">
        <v>778</v>
      </c>
      <c r="C243" s="186" t="s">
        <v>443</v>
      </c>
      <c r="D243" s="187">
        <v>968156</v>
      </c>
      <c r="E243" s="187"/>
      <c r="F243" s="187"/>
      <c r="G243" s="187"/>
      <c r="H243" s="187"/>
      <c r="I243" s="187"/>
      <c r="J243" s="187"/>
      <c r="K243" s="187"/>
      <c r="L243" s="187">
        <v>968156</v>
      </c>
    </row>
    <row r="244" spans="1:12" ht="18" customHeight="1">
      <c r="A244" s="188"/>
      <c r="B244" s="185" t="s">
        <v>779</v>
      </c>
      <c r="C244" s="186" t="s">
        <v>445</v>
      </c>
      <c r="D244" s="187">
        <v>4410000</v>
      </c>
      <c r="E244" s="187"/>
      <c r="F244" s="187"/>
      <c r="G244" s="187"/>
      <c r="H244" s="187"/>
      <c r="I244" s="187"/>
      <c r="J244" s="187"/>
      <c r="K244" s="187"/>
      <c r="L244" s="187">
        <v>4410000</v>
      </c>
    </row>
    <row r="245" spans="1:12" ht="18" customHeight="1">
      <c r="A245" s="188"/>
      <c r="B245" s="185" t="s">
        <v>780</v>
      </c>
      <c r="C245" s="186" t="s">
        <v>450</v>
      </c>
      <c r="D245" s="187">
        <v>10641466.66</v>
      </c>
      <c r="E245" s="187"/>
      <c r="F245" s="187"/>
      <c r="G245" s="187"/>
      <c r="H245" s="187"/>
      <c r="I245" s="187"/>
      <c r="J245" s="187"/>
      <c r="K245" s="187"/>
      <c r="L245" s="187">
        <v>10641466.66</v>
      </c>
    </row>
    <row r="246" spans="1:12" ht="18" customHeight="1">
      <c r="A246" s="188"/>
      <c r="B246" s="185" t="s">
        <v>781</v>
      </c>
      <c r="C246" s="186" t="s">
        <v>452</v>
      </c>
      <c r="D246" s="187">
        <v>424000</v>
      </c>
      <c r="E246" s="187"/>
      <c r="F246" s="187"/>
      <c r="G246" s="187"/>
      <c r="H246" s="187"/>
      <c r="I246" s="187"/>
      <c r="J246" s="187"/>
      <c r="K246" s="187"/>
      <c r="L246" s="187">
        <v>424000</v>
      </c>
    </row>
    <row r="247" spans="1:12" ht="18" customHeight="1">
      <c r="A247" s="188"/>
      <c r="B247" s="185" t="s">
        <v>829</v>
      </c>
      <c r="C247" s="186" t="s">
        <v>453</v>
      </c>
      <c r="D247" s="187">
        <v>190809</v>
      </c>
      <c r="E247" s="187"/>
      <c r="F247" s="187"/>
      <c r="G247" s="187"/>
      <c r="H247" s="187"/>
      <c r="I247" s="187"/>
      <c r="J247" s="187"/>
      <c r="K247" s="187"/>
      <c r="L247" s="187">
        <v>190809</v>
      </c>
    </row>
    <row r="248" spans="1:12" ht="18" customHeight="1">
      <c r="A248" s="188"/>
      <c r="B248" s="185" t="s">
        <v>782</v>
      </c>
      <c r="C248" s="186" t="s">
        <v>455</v>
      </c>
      <c r="D248" s="187">
        <v>480000</v>
      </c>
      <c r="E248" s="187"/>
      <c r="F248" s="187"/>
      <c r="G248" s="187"/>
      <c r="H248" s="187"/>
      <c r="I248" s="187"/>
      <c r="J248" s="187"/>
      <c r="K248" s="187"/>
      <c r="L248" s="187">
        <v>480000</v>
      </c>
    </row>
    <row r="249" spans="1:12" ht="18" customHeight="1">
      <c r="A249" s="188"/>
      <c r="B249" s="185" t="s">
        <v>820</v>
      </c>
      <c r="C249" s="186" t="s">
        <v>457</v>
      </c>
      <c r="D249" s="187">
        <v>0</v>
      </c>
      <c r="E249" s="187"/>
      <c r="F249" s="187"/>
      <c r="G249" s="187"/>
      <c r="H249" s="187"/>
      <c r="I249" s="187"/>
      <c r="J249" s="187"/>
      <c r="K249" s="187"/>
      <c r="L249" s="187">
        <v>0</v>
      </c>
    </row>
    <row r="250" spans="1:12" ht="18" customHeight="1">
      <c r="A250" s="188"/>
      <c r="B250" s="185" t="s">
        <v>783</v>
      </c>
      <c r="C250" s="186" t="s">
        <v>458</v>
      </c>
      <c r="D250" s="187">
        <v>30400</v>
      </c>
      <c r="E250" s="187"/>
      <c r="F250" s="187"/>
      <c r="G250" s="187"/>
      <c r="H250" s="187"/>
      <c r="I250" s="187"/>
      <c r="J250" s="187"/>
      <c r="K250" s="187"/>
      <c r="L250" s="187">
        <v>30400</v>
      </c>
    </row>
    <row r="251" spans="1:12" ht="18" customHeight="1">
      <c r="A251" s="188"/>
      <c r="B251" s="185" t="s">
        <v>784</v>
      </c>
      <c r="C251" s="186" t="s">
        <v>459</v>
      </c>
      <c r="D251" s="187">
        <v>24000</v>
      </c>
      <c r="E251" s="187"/>
      <c r="F251" s="187"/>
      <c r="G251" s="187"/>
      <c r="H251" s="187"/>
      <c r="I251" s="187"/>
      <c r="J251" s="187"/>
      <c r="K251" s="187"/>
      <c r="L251" s="187">
        <v>24000</v>
      </c>
    </row>
    <row r="252" spans="1:12" ht="18" customHeight="1">
      <c r="A252" s="188"/>
      <c r="B252" s="185" t="s">
        <v>815</v>
      </c>
      <c r="C252" s="186" t="s">
        <v>462</v>
      </c>
      <c r="D252" s="187">
        <v>39382.800000000003</v>
      </c>
      <c r="E252" s="187"/>
      <c r="F252" s="187"/>
      <c r="G252" s="187"/>
      <c r="H252" s="187"/>
      <c r="I252" s="187"/>
      <c r="J252" s="187"/>
      <c r="K252" s="187"/>
      <c r="L252" s="187">
        <v>39382.800000000003</v>
      </c>
    </row>
    <row r="253" spans="1:12" ht="18" customHeight="1">
      <c r="A253" s="188"/>
      <c r="B253" s="185" t="s">
        <v>785</v>
      </c>
      <c r="C253" s="186" t="s">
        <v>463</v>
      </c>
      <c r="D253" s="187">
        <v>1805855.5</v>
      </c>
      <c r="E253" s="187"/>
      <c r="F253" s="187"/>
      <c r="G253" s="187"/>
      <c r="H253" s="187"/>
      <c r="I253" s="187"/>
      <c r="J253" s="187"/>
      <c r="K253" s="187"/>
      <c r="L253" s="187">
        <v>1805855.5</v>
      </c>
    </row>
    <row r="254" spans="1:12" ht="18" customHeight="1">
      <c r="A254" s="188"/>
      <c r="B254" s="185" t="s">
        <v>786</v>
      </c>
      <c r="C254" s="186" t="s">
        <v>471</v>
      </c>
      <c r="D254" s="187">
        <v>2460884.79</v>
      </c>
      <c r="E254" s="187"/>
      <c r="F254" s="187"/>
      <c r="G254" s="187"/>
      <c r="H254" s="187"/>
      <c r="I254" s="187"/>
      <c r="J254" s="187"/>
      <c r="K254" s="187"/>
      <c r="L254" s="187">
        <v>2460884.79</v>
      </c>
    </row>
    <row r="255" spans="1:12" ht="18" customHeight="1">
      <c r="A255" s="188"/>
      <c r="B255" s="185" t="s">
        <v>787</v>
      </c>
      <c r="C255" s="186" t="s">
        <v>472</v>
      </c>
      <c r="D255" s="187">
        <v>2113930.2000000002</v>
      </c>
      <c r="E255" s="187"/>
      <c r="F255" s="187"/>
      <c r="G255" s="187"/>
      <c r="H255" s="187"/>
      <c r="I255" s="187"/>
      <c r="J255" s="187"/>
      <c r="K255" s="187"/>
      <c r="L255" s="187">
        <v>2113930.2000000002</v>
      </c>
    </row>
    <row r="256" spans="1:12" ht="18" customHeight="1">
      <c r="A256" s="188"/>
      <c r="B256" s="185" t="s">
        <v>788</v>
      </c>
      <c r="C256" s="186" t="s">
        <v>475</v>
      </c>
      <c r="D256" s="187">
        <v>0</v>
      </c>
      <c r="E256" s="187"/>
      <c r="F256" s="187"/>
      <c r="G256" s="187"/>
      <c r="H256" s="187"/>
      <c r="I256" s="187"/>
      <c r="J256" s="187"/>
      <c r="K256" s="187"/>
      <c r="L256" s="187">
        <v>0</v>
      </c>
    </row>
    <row r="257" spans="1:12" ht="18" customHeight="1">
      <c r="A257" s="188"/>
      <c r="B257" s="185" t="s">
        <v>789</v>
      </c>
      <c r="C257" s="186" t="s">
        <v>476</v>
      </c>
      <c r="D257" s="187">
        <v>4918542</v>
      </c>
      <c r="E257" s="187"/>
      <c r="F257" s="187"/>
      <c r="G257" s="187"/>
      <c r="H257" s="187"/>
      <c r="I257" s="187"/>
      <c r="J257" s="187"/>
      <c r="K257" s="187"/>
      <c r="L257" s="187">
        <v>4918542</v>
      </c>
    </row>
    <row r="258" spans="1:12" ht="18" customHeight="1">
      <c r="A258" s="188"/>
      <c r="B258" s="185" t="s">
        <v>790</v>
      </c>
      <c r="C258" s="186" t="s">
        <v>477</v>
      </c>
      <c r="D258" s="187">
        <v>4080177.5</v>
      </c>
      <c r="E258" s="187"/>
      <c r="F258" s="187"/>
      <c r="G258" s="187"/>
      <c r="H258" s="187"/>
      <c r="I258" s="187"/>
      <c r="J258" s="187"/>
      <c r="K258" s="187"/>
      <c r="L258" s="187">
        <v>4080177.5</v>
      </c>
    </row>
    <row r="259" spans="1:12" ht="18" customHeight="1">
      <c r="A259" s="188"/>
      <c r="B259" s="185" t="s">
        <v>791</v>
      </c>
      <c r="C259" s="186" t="s">
        <v>478</v>
      </c>
      <c r="D259" s="187">
        <v>1319287.8400000001</v>
      </c>
      <c r="E259" s="187"/>
      <c r="F259" s="187"/>
      <c r="G259" s="187"/>
      <c r="H259" s="187"/>
      <c r="I259" s="187"/>
      <c r="J259" s="187"/>
      <c r="K259" s="187"/>
      <c r="L259" s="187">
        <v>1319287.8400000001</v>
      </c>
    </row>
    <row r="260" spans="1:12" ht="18" customHeight="1">
      <c r="A260" s="188"/>
      <c r="B260" s="185" t="s">
        <v>792</v>
      </c>
      <c r="C260" s="186" t="s">
        <v>480</v>
      </c>
      <c r="D260" s="187">
        <v>765618</v>
      </c>
      <c r="E260" s="187"/>
      <c r="F260" s="187"/>
      <c r="G260" s="187"/>
      <c r="H260" s="187"/>
      <c r="I260" s="187"/>
      <c r="J260" s="187"/>
      <c r="K260" s="187"/>
      <c r="L260" s="187">
        <v>765618</v>
      </c>
    </row>
    <row r="261" spans="1:12" ht="18" customHeight="1">
      <c r="A261" s="188"/>
      <c r="B261" s="185" t="s">
        <v>793</v>
      </c>
      <c r="C261" s="186" t="s">
        <v>482</v>
      </c>
      <c r="D261" s="187">
        <v>843279</v>
      </c>
      <c r="E261" s="187"/>
      <c r="F261" s="187"/>
      <c r="G261" s="187"/>
      <c r="H261" s="187"/>
      <c r="I261" s="187"/>
      <c r="J261" s="187"/>
      <c r="K261" s="187"/>
      <c r="L261" s="187">
        <v>843279</v>
      </c>
    </row>
    <row r="262" spans="1:12" ht="18" customHeight="1">
      <c r="A262" s="188"/>
      <c r="B262" s="185" t="s">
        <v>794</v>
      </c>
      <c r="C262" s="186" t="s">
        <v>484</v>
      </c>
      <c r="D262" s="187">
        <v>38872</v>
      </c>
      <c r="E262" s="187"/>
      <c r="F262" s="187"/>
      <c r="G262" s="187"/>
      <c r="H262" s="187"/>
      <c r="I262" s="187"/>
      <c r="J262" s="187"/>
      <c r="K262" s="187"/>
      <c r="L262" s="187">
        <v>38872</v>
      </c>
    </row>
    <row r="263" spans="1:12" ht="18" customHeight="1">
      <c r="A263" s="188"/>
      <c r="B263" s="185" t="s">
        <v>795</v>
      </c>
      <c r="C263" s="186" t="s">
        <v>486</v>
      </c>
      <c r="D263" s="187">
        <v>4322568.5</v>
      </c>
      <c r="E263" s="187"/>
      <c r="F263" s="187"/>
      <c r="G263" s="187"/>
      <c r="H263" s="187"/>
      <c r="I263" s="187"/>
      <c r="J263" s="187"/>
      <c r="K263" s="187"/>
      <c r="L263" s="187">
        <v>4322568.5</v>
      </c>
    </row>
    <row r="264" spans="1:12" ht="18" customHeight="1">
      <c r="A264" s="188"/>
      <c r="B264" s="185" t="s">
        <v>796</v>
      </c>
      <c r="C264" s="186" t="s">
        <v>489</v>
      </c>
      <c r="D264" s="187">
        <v>23350</v>
      </c>
      <c r="E264" s="187"/>
      <c r="F264" s="187"/>
      <c r="G264" s="187"/>
      <c r="H264" s="187"/>
      <c r="I264" s="187"/>
      <c r="J264" s="187"/>
      <c r="K264" s="187"/>
      <c r="L264" s="187">
        <v>23350</v>
      </c>
    </row>
    <row r="265" spans="1:12" ht="18" customHeight="1">
      <c r="A265" s="188"/>
      <c r="B265" s="185" t="s">
        <v>797</v>
      </c>
      <c r="C265" s="186" t="s">
        <v>490</v>
      </c>
      <c r="D265" s="187">
        <v>2071176</v>
      </c>
      <c r="E265" s="187"/>
      <c r="F265" s="187"/>
      <c r="G265" s="187"/>
      <c r="H265" s="187"/>
      <c r="I265" s="187"/>
      <c r="J265" s="187"/>
      <c r="K265" s="187"/>
      <c r="L265" s="187">
        <v>2071176</v>
      </c>
    </row>
    <row r="266" spans="1:12" ht="18" customHeight="1">
      <c r="A266" s="188"/>
      <c r="B266" s="185" t="s">
        <v>822</v>
      </c>
      <c r="C266" s="186" t="s">
        <v>494</v>
      </c>
      <c r="D266" s="187">
        <v>2904190</v>
      </c>
      <c r="E266" s="187"/>
      <c r="F266" s="187"/>
      <c r="G266" s="187"/>
      <c r="H266" s="187"/>
      <c r="I266" s="187"/>
      <c r="J266" s="187"/>
      <c r="K266" s="187"/>
      <c r="L266" s="187">
        <v>2904190</v>
      </c>
    </row>
    <row r="267" spans="1:12" ht="18" customHeight="1">
      <c r="A267" s="188"/>
      <c r="B267" s="185" t="s">
        <v>816</v>
      </c>
      <c r="C267" s="186" t="s">
        <v>495</v>
      </c>
      <c r="D267" s="187">
        <v>477538</v>
      </c>
      <c r="E267" s="187"/>
      <c r="F267" s="187"/>
      <c r="G267" s="187"/>
      <c r="H267" s="187"/>
      <c r="I267" s="187"/>
      <c r="J267" s="187"/>
      <c r="K267" s="187"/>
      <c r="L267" s="187">
        <v>477538</v>
      </c>
    </row>
    <row r="268" spans="1:12" ht="18" customHeight="1">
      <c r="A268" s="188"/>
      <c r="B268" s="185" t="s">
        <v>799</v>
      </c>
      <c r="C268" s="186" t="s">
        <v>496</v>
      </c>
      <c r="D268" s="187">
        <v>12632286</v>
      </c>
      <c r="E268" s="187"/>
      <c r="F268" s="187"/>
      <c r="G268" s="187"/>
      <c r="H268" s="187"/>
      <c r="I268" s="187"/>
      <c r="J268" s="187"/>
      <c r="K268" s="187"/>
      <c r="L268" s="187">
        <v>12632286</v>
      </c>
    </row>
    <row r="269" spans="1:12" ht="18" customHeight="1">
      <c r="A269" s="188"/>
      <c r="B269" s="185" t="s">
        <v>810</v>
      </c>
      <c r="C269" s="186" t="s">
        <v>500</v>
      </c>
      <c r="D269" s="187">
        <v>1358833.5</v>
      </c>
      <c r="E269" s="187"/>
      <c r="F269" s="187"/>
      <c r="G269" s="187"/>
      <c r="H269" s="187"/>
      <c r="I269" s="187"/>
      <c r="J269" s="187"/>
      <c r="K269" s="187"/>
      <c r="L269" s="187">
        <v>1358833.5</v>
      </c>
    </row>
    <row r="270" spans="1:12" ht="18" customHeight="1">
      <c r="A270" s="188"/>
      <c r="B270" s="185" t="s">
        <v>801</v>
      </c>
      <c r="C270" s="186" t="s">
        <v>504</v>
      </c>
      <c r="D270" s="187">
        <v>2935757</v>
      </c>
      <c r="E270" s="187"/>
      <c r="F270" s="187"/>
      <c r="G270" s="187"/>
      <c r="H270" s="187"/>
      <c r="I270" s="187"/>
      <c r="J270" s="187"/>
      <c r="K270" s="187"/>
      <c r="L270" s="187">
        <v>2935757</v>
      </c>
    </row>
    <row r="271" spans="1:12" ht="18" customHeight="1">
      <c r="A271" s="188"/>
      <c r="B271" s="185" t="s">
        <v>812</v>
      </c>
      <c r="C271" s="186" t="s">
        <v>507</v>
      </c>
      <c r="D271" s="187">
        <v>57289980</v>
      </c>
      <c r="E271" s="187"/>
      <c r="F271" s="187"/>
      <c r="G271" s="187"/>
      <c r="H271" s="187"/>
      <c r="I271" s="187"/>
      <c r="J271" s="187"/>
      <c r="K271" s="187"/>
      <c r="L271" s="187">
        <v>57289980</v>
      </c>
    </row>
    <row r="272" spans="1:12" ht="18" customHeight="1">
      <c r="A272" s="188"/>
      <c r="B272" s="185" t="s">
        <v>802</v>
      </c>
      <c r="C272" s="186" t="s">
        <v>508</v>
      </c>
      <c r="D272" s="187">
        <v>12000</v>
      </c>
      <c r="E272" s="187"/>
      <c r="F272" s="187"/>
      <c r="G272" s="187"/>
      <c r="H272" s="187"/>
      <c r="I272" s="187"/>
      <c r="J272" s="187"/>
      <c r="K272" s="187"/>
      <c r="L272" s="187">
        <v>12000</v>
      </c>
    </row>
    <row r="273" spans="1:12" ht="18" customHeight="1">
      <c r="A273" s="188"/>
      <c r="B273" s="185" t="s">
        <v>804</v>
      </c>
      <c r="C273" s="186" t="s">
        <v>765</v>
      </c>
      <c r="D273" s="187">
        <v>3794849</v>
      </c>
      <c r="E273" s="187"/>
      <c r="F273" s="187"/>
      <c r="G273" s="187"/>
      <c r="H273" s="187"/>
      <c r="I273" s="187"/>
      <c r="J273" s="187"/>
      <c r="K273" s="187"/>
      <c r="L273" s="187">
        <v>3794849</v>
      </c>
    </row>
    <row r="274" spans="1:12" ht="18" customHeight="1">
      <c r="A274" s="188"/>
      <c r="B274" s="185" t="s">
        <v>847</v>
      </c>
      <c r="C274" s="186" t="s">
        <v>533</v>
      </c>
      <c r="D274" s="187">
        <v>245230</v>
      </c>
      <c r="E274" s="187"/>
      <c r="F274" s="187"/>
      <c r="G274" s="187"/>
      <c r="H274" s="187"/>
      <c r="I274" s="187"/>
      <c r="J274" s="187"/>
      <c r="K274" s="187"/>
      <c r="L274" s="187">
        <v>245230</v>
      </c>
    </row>
    <row r="275" spans="1:12" ht="18" customHeight="1">
      <c r="A275" s="188"/>
      <c r="B275" s="185" t="s">
        <v>817</v>
      </c>
      <c r="C275" s="186" t="s">
        <v>573</v>
      </c>
      <c r="D275" s="187">
        <v>19547303.739999998</v>
      </c>
      <c r="E275" s="187"/>
      <c r="F275" s="187"/>
      <c r="G275" s="187"/>
      <c r="H275" s="187"/>
      <c r="I275" s="187"/>
      <c r="J275" s="187"/>
      <c r="K275" s="187"/>
      <c r="L275" s="187">
        <v>19547303.739999998</v>
      </c>
    </row>
    <row r="276" spans="1:12" ht="18" customHeight="1">
      <c r="A276" s="188"/>
      <c r="B276" s="185" t="s">
        <v>848</v>
      </c>
      <c r="C276" s="186" t="s">
        <v>574</v>
      </c>
      <c r="D276" s="187">
        <v>2435339</v>
      </c>
      <c r="E276" s="187"/>
      <c r="F276" s="187"/>
      <c r="G276" s="187"/>
      <c r="H276" s="187"/>
      <c r="I276" s="187"/>
      <c r="J276" s="187"/>
      <c r="K276" s="187"/>
      <c r="L276" s="187">
        <v>2435339</v>
      </c>
    </row>
    <row r="277" spans="1:12" ht="18" customHeight="1">
      <c r="A277" s="188"/>
      <c r="B277" s="185" t="s">
        <v>805</v>
      </c>
      <c r="C277" s="186" t="s">
        <v>586</v>
      </c>
      <c r="D277" s="187">
        <v>118292761</v>
      </c>
      <c r="E277" s="187"/>
      <c r="F277" s="187"/>
      <c r="G277" s="187"/>
      <c r="H277" s="187"/>
      <c r="I277" s="187"/>
      <c r="J277" s="187"/>
      <c r="K277" s="187"/>
      <c r="L277" s="187">
        <v>118292761</v>
      </c>
    </row>
    <row r="278" spans="1:12" ht="18" customHeight="1">
      <c r="A278" s="188"/>
      <c r="B278" s="185" t="s">
        <v>806</v>
      </c>
      <c r="C278" s="186" t="s">
        <v>591</v>
      </c>
      <c r="D278" s="187">
        <v>2600119</v>
      </c>
      <c r="E278" s="187"/>
      <c r="F278" s="187"/>
      <c r="G278" s="187"/>
      <c r="H278" s="187"/>
      <c r="I278" s="187"/>
      <c r="J278" s="187"/>
      <c r="K278" s="187"/>
      <c r="L278" s="187">
        <v>2600119</v>
      </c>
    </row>
    <row r="279" spans="1:12" ht="18" customHeight="1">
      <c r="A279" s="188"/>
      <c r="B279" s="185" t="s">
        <v>807</v>
      </c>
      <c r="C279" s="186" t="s">
        <v>592</v>
      </c>
      <c r="D279" s="187">
        <v>2363963</v>
      </c>
      <c r="E279" s="187"/>
      <c r="F279" s="187"/>
      <c r="G279" s="187"/>
      <c r="H279" s="187"/>
      <c r="I279" s="187"/>
      <c r="J279" s="187"/>
      <c r="K279" s="187"/>
      <c r="L279" s="187">
        <v>2363963</v>
      </c>
    </row>
    <row r="280" spans="1:12" ht="18" customHeight="1">
      <c r="A280" s="188"/>
      <c r="B280" s="185" t="s">
        <v>818</v>
      </c>
      <c r="C280" s="186" t="s">
        <v>596</v>
      </c>
      <c r="D280" s="187">
        <v>594440</v>
      </c>
      <c r="E280" s="187"/>
      <c r="F280" s="187"/>
      <c r="G280" s="187"/>
      <c r="H280" s="187"/>
      <c r="I280" s="187"/>
      <c r="J280" s="187"/>
      <c r="K280" s="187"/>
      <c r="L280" s="187">
        <v>594440</v>
      </c>
    </row>
    <row r="281" spans="1:12" ht="18" customHeight="1">
      <c r="A281" s="188"/>
      <c r="C281" s="186" t="s">
        <v>849</v>
      </c>
      <c r="D281" s="187">
        <v>515880682.38999999</v>
      </c>
      <c r="E281" s="187"/>
      <c r="F281" s="187"/>
      <c r="G281" s="187"/>
      <c r="H281" s="187"/>
      <c r="I281" s="187"/>
      <c r="J281" s="187"/>
      <c r="K281" s="187"/>
      <c r="L281" s="187">
        <v>515880682.38999999</v>
      </c>
    </row>
    <row r="282" spans="1:12" ht="18" customHeight="1">
      <c r="A282" s="184" t="s">
        <v>650</v>
      </c>
      <c r="B282" s="185" t="s">
        <v>777</v>
      </c>
      <c r="C282" s="186" t="s">
        <v>442</v>
      </c>
      <c r="D282" s="187">
        <v>161478998.5</v>
      </c>
      <c r="E282" s="187"/>
      <c r="F282" s="187"/>
      <c r="G282" s="187"/>
      <c r="H282" s="187"/>
      <c r="I282" s="187"/>
      <c r="J282" s="187"/>
      <c r="K282" s="187"/>
      <c r="L282" s="187">
        <v>161478998.5</v>
      </c>
    </row>
    <row r="283" spans="1:12" ht="18" customHeight="1">
      <c r="A283" s="188"/>
      <c r="B283" s="185" t="s">
        <v>778</v>
      </c>
      <c r="C283" s="186" t="s">
        <v>443</v>
      </c>
      <c r="D283" s="187">
        <v>3893147</v>
      </c>
      <c r="E283" s="187"/>
      <c r="F283" s="187"/>
      <c r="G283" s="187"/>
      <c r="H283" s="187"/>
      <c r="I283" s="187"/>
      <c r="J283" s="187"/>
      <c r="K283" s="187"/>
      <c r="L283" s="187">
        <v>3893147</v>
      </c>
    </row>
    <row r="284" spans="1:12" ht="18" customHeight="1">
      <c r="A284" s="188"/>
      <c r="B284" s="185" t="s">
        <v>779</v>
      </c>
      <c r="C284" s="186" t="s">
        <v>445</v>
      </c>
      <c r="D284" s="187">
        <v>3045000</v>
      </c>
      <c r="E284" s="187"/>
      <c r="F284" s="187"/>
      <c r="G284" s="187"/>
      <c r="H284" s="187"/>
      <c r="I284" s="187"/>
      <c r="J284" s="187"/>
      <c r="K284" s="187"/>
      <c r="L284" s="187">
        <v>3045000</v>
      </c>
    </row>
    <row r="285" spans="1:12" ht="18" customHeight="1">
      <c r="A285" s="188"/>
      <c r="B285" s="185" t="s">
        <v>827</v>
      </c>
      <c r="C285" s="186" t="s">
        <v>449</v>
      </c>
      <c r="D285" s="187">
        <v>1536768</v>
      </c>
      <c r="E285" s="187"/>
      <c r="F285" s="187"/>
      <c r="G285" s="187"/>
      <c r="H285" s="187"/>
      <c r="I285" s="187"/>
      <c r="J285" s="187"/>
      <c r="K285" s="187"/>
      <c r="L285" s="187">
        <v>1536768</v>
      </c>
    </row>
    <row r="286" spans="1:12" ht="18" customHeight="1">
      <c r="A286" s="188"/>
      <c r="B286" s="185" t="s">
        <v>780</v>
      </c>
      <c r="C286" s="186" t="s">
        <v>450</v>
      </c>
      <c r="D286" s="187">
        <v>7076489.3300000001</v>
      </c>
      <c r="E286" s="187"/>
      <c r="F286" s="187"/>
      <c r="G286" s="187"/>
      <c r="H286" s="187"/>
      <c r="I286" s="187"/>
      <c r="J286" s="187"/>
      <c r="K286" s="187"/>
      <c r="L286" s="187">
        <v>7076489.3300000001</v>
      </c>
    </row>
    <row r="287" spans="1:12" ht="18" customHeight="1">
      <c r="A287" s="188"/>
      <c r="B287" s="185" t="s">
        <v>783</v>
      </c>
      <c r="C287" s="186" t="s">
        <v>458</v>
      </c>
      <c r="D287" s="187">
        <v>602300</v>
      </c>
      <c r="E287" s="187"/>
      <c r="F287" s="187"/>
      <c r="G287" s="187"/>
      <c r="H287" s="187"/>
      <c r="I287" s="187"/>
      <c r="J287" s="187"/>
      <c r="K287" s="187"/>
      <c r="L287" s="187">
        <v>602300</v>
      </c>
    </row>
    <row r="288" spans="1:12" ht="18" customHeight="1">
      <c r="A288" s="188"/>
      <c r="B288" s="185" t="s">
        <v>784</v>
      </c>
      <c r="C288" s="186" t="s">
        <v>459</v>
      </c>
      <c r="D288" s="187">
        <v>100000</v>
      </c>
      <c r="E288" s="187"/>
      <c r="F288" s="187"/>
      <c r="G288" s="187"/>
      <c r="H288" s="187"/>
      <c r="I288" s="187"/>
      <c r="J288" s="187"/>
      <c r="K288" s="187"/>
      <c r="L288" s="187">
        <v>100000</v>
      </c>
    </row>
    <row r="289" spans="1:12" ht="18" customHeight="1">
      <c r="A289" s="188"/>
      <c r="B289" s="185" t="s">
        <v>815</v>
      </c>
      <c r="C289" s="186" t="s">
        <v>462</v>
      </c>
      <c r="D289" s="187">
        <v>0</v>
      </c>
      <c r="E289" s="187"/>
      <c r="F289" s="187"/>
      <c r="G289" s="187"/>
      <c r="H289" s="187"/>
      <c r="I289" s="187"/>
      <c r="J289" s="187"/>
      <c r="K289" s="187"/>
      <c r="L289" s="187">
        <v>0</v>
      </c>
    </row>
    <row r="290" spans="1:12" ht="18" customHeight="1">
      <c r="A290" s="188"/>
      <c r="B290" s="185" t="s">
        <v>785</v>
      </c>
      <c r="C290" s="186" t="s">
        <v>463</v>
      </c>
      <c r="D290" s="187">
        <v>1404284.66</v>
      </c>
      <c r="E290" s="187"/>
      <c r="F290" s="187"/>
      <c r="G290" s="187"/>
      <c r="H290" s="187"/>
      <c r="I290" s="187"/>
      <c r="J290" s="187"/>
      <c r="K290" s="187"/>
      <c r="L290" s="187">
        <v>1404284.66</v>
      </c>
    </row>
    <row r="291" spans="1:12" ht="18" customHeight="1">
      <c r="A291" s="188"/>
      <c r="B291" s="185" t="s">
        <v>786</v>
      </c>
      <c r="C291" s="186" t="s">
        <v>471</v>
      </c>
      <c r="D291" s="187">
        <v>3398876.45</v>
      </c>
      <c r="E291" s="187"/>
      <c r="F291" s="187"/>
      <c r="G291" s="187"/>
      <c r="H291" s="187"/>
      <c r="I291" s="187"/>
      <c r="J291" s="187"/>
      <c r="K291" s="187"/>
      <c r="L291" s="187">
        <v>3398876.45</v>
      </c>
    </row>
    <row r="292" spans="1:12" ht="18" customHeight="1">
      <c r="A292" s="188"/>
      <c r="B292" s="185" t="s">
        <v>787</v>
      </c>
      <c r="C292" s="186" t="s">
        <v>472</v>
      </c>
      <c r="D292" s="187">
        <v>1850142.95</v>
      </c>
      <c r="E292" s="187"/>
      <c r="F292" s="187"/>
      <c r="G292" s="187"/>
      <c r="H292" s="187"/>
      <c r="I292" s="187"/>
      <c r="J292" s="187"/>
      <c r="K292" s="187"/>
      <c r="L292" s="187">
        <v>1850142.95</v>
      </c>
    </row>
    <row r="293" spans="1:12" ht="18" customHeight="1">
      <c r="A293" s="188"/>
      <c r="B293" s="185" t="s">
        <v>788</v>
      </c>
      <c r="C293" s="186" t="s">
        <v>475</v>
      </c>
      <c r="D293" s="187">
        <v>563678</v>
      </c>
      <c r="E293" s="187"/>
      <c r="F293" s="187"/>
      <c r="G293" s="187"/>
      <c r="H293" s="187"/>
      <c r="I293" s="187"/>
      <c r="J293" s="187"/>
      <c r="K293" s="187"/>
      <c r="L293" s="187">
        <v>563678</v>
      </c>
    </row>
    <row r="294" spans="1:12" ht="18" customHeight="1">
      <c r="A294" s="188"/>
      <c r="B294" s="185" t="s">
        <v>789</v>
      </c>
      <c r="C294" s="186" t="s">
        <v>476</v>
      </c>
      <c r="D294" s="187">
        <v>7509687.9400000004</v>
      </c>
      <c r="E294" s="187"/>
      <c r="F294" s="187"/>
      <c r="G294" s="187"/>
      <c r="H294" s="187"/>
      <c r="I294" s="187"/>
      <c r="J294" s="187"/>
      <c r="K294" s="187"/>
      <c r="L294" s="187">
        <v>7509687.9400000004</v>
      </c>
    </row>
    <row r="295" spans="1:12" ht="18" customHeight="1">
      <c r="A295" s="188"/>
      <c r="B295" s="185" t="s">
        <v>790</v>
      </c>
      <c r="C295" s="186" t="s">
        <v>477</v>
      </c>
      <c r="D295" s="187">
        <v>8340683.6699999999</v>
      </c>
      <c r="E295" s="187"/>
      <c r="F295" s="187"/>
      <c r="G295" s="187"/>
      <c r="H295" s="187"/>
      <c r="I295" s="187"/>
      <c r="J295" s="187"/>
      <c r="K295" s="187"/>
      <c r="L295" s="187">
        <v>8340683.6699999999</v>
      </c>
    </row>
    <row r="296" spans="1:12" ht="18" customHeight="1">
      <c r="A296" s="188"/>
      <c r="B296" s="185" t="s">
        <v>791</v>
      </c>
      <c r="C296" s="186" t="s">
        <v>478</v>
      </c>
      <c r="D296" s="187">
        <v>1409034.59</v>
      </c>
      <c r="E296" s="187"/>
      <c r="F296" s="187"/>
      <c r="G296" s="187"/>
      <c r="H296" s="187"/>
      <c r="I296" s="187"/>
      <c r="J296" s="187"/>
      <c r="K296" s="187"/>
      <c r="L296" s="187">
        <v>1409034.59</v>
      </c>
    </row>
    <row r="297" spans="1:12" ht="18" customHeight="1">
      <c r="A297" s="188"/>
      <c r="B297" s="185" t="s">
        <v>792</v>
      </c>
      <c r="C297" s="186" t="s">
        <v>480</v>
      </c>
      <c r="D297" s="187">
        <v>1255302</v>
      </c>
      <c r="E297" s="187"/>
      <c r="F297" s="187"/>
      <c r="G297" s="187"/>
      <c r="H297" s="187"/>
      <c r="I297" s="187"/>
      <c r="J297" s="187"/>
      <c r="K297" s="187"/>
      <c r="L297" s="187">
        <v>1255302</v>
      </c>
    </row>
    <row r="298" spans="1:12" ht="18" customHeight="1">
      <c r="A298" s="188"/>
      <c r="B298" s="185" t="s">
        <v>794</v>
      </c>
      <c r="C298" s="186" t="s">
        <v>484</v>
      </c>
      <c r="D298" s="187">
        <v>85507</v>
      </c>
      <c r="E298" s="187"/>
      <c r="F298" s="187"/>
      <c r="G298" s="187"/>
      <c r="H298" s="187"/>
      <c r="I298" s="187"/>
      <c r="J298" s="187"/>
      <c r="K298" s="187"/>
      <c r="L298" s="187">
        <v>85507</v>
      </c>
    </row>
    <row r="299" spans="1:12" ht="18" customHeight="1">
      <c r="A299" s="188"/>
      <c r="B299" s="185" t="s">
        <v>795</v>
      </c>
      <c r="C299" s="186" t="s">
        <v>486</v>
      </c>
      <c r="D299" s="187">
        <v>7181089.8399999999</v>
      </c>
      <c r="E299" s="187"/>
      <c r="F299" s="187"/>
      <c r="G299" s="187"/>
      <c r="H299" s="187"/>
      <c r="I299" s="187"/>
      <c r="J299" s="187"/>
      <c r="K299" s="187"/>
      <c r="L299" s="187">
        <v>7181089.8399999999</v>
      </c>
    </row>
    <row r="300" spans="1:12" ht="18" customHeight="1">
      <c r="A300" s="188"/>
      <c r="B300" s="185" t="s">
        <v>821</v>
      </c>
      <c r="C300" s="186" t="s">
        <v>488</v>
      </c>
      <c r="D300" s="187">
        <v>259194</v>
      </c>
      <c r="E300" s="187"/>
      <c r="F300" s="187"/>
      <c r="G300" s="187"/>
      <c r="H300" s="187"/>
      <c r="I300" s="187"/>
      <c r="J300" s="187"/>
      <c r="K300" s="187"/>
      <c r="L300" s="187">
        <v>259194</v>
      </c>
    </row>
    <row r="301" spans="1:12" ht="18" customHeight="1">
      <c r="A301" s="188"/>
      <c r="B301" s="185" t="s">
        <v>796</v>
      </c>
      <c r="C301" s="186" t="s">
        <v>489</v>
      </c>
      <c r="D301" s="187">
        <v>769802</v>
      </c>
      <c r="E301" s="187"/>
      <c r="F301" s="187"/>
      <c r="G301" s="187"/>
      <c r="H301" s="187"/>
      <c r="I301" s="187"/>
      <c r="J301" s="187"/>
      <c r="K301" s="187"/>
      <c r="L301" s="187">
        <v>769802</v>
      </c>
    </row>
    <row r="302" spans="1:12" ht="18" customHeight="1">
      <c r="A302" s="188"/>
      <c r="B302" s="185" t="s">
        <v>797</v>
      </c>
      <c r="C302" s="186" t="s">
        <v>490</v>
      </c>
      <c r="D302" s="187">
        <v>513882</v>
      </c>
      <c r="E302" s="187"/>
      <c r="F302" s="187"/>
      <c r="G302" s="187"/>
      <c r="H302" s="187"/>
      <c r="I302" s="187"/>
      <c r="J302" s="187"/>
      <c r="K302" s="187"/>
      <c r="L302" s="187">
        <v>513882</v>
      </c>
    </row>
    <row r="303" spans="1:12" ht="18" customHeight="1">
      <c r="A303" s="188"/>
      <c r="B303" s="185" t="s">
        <v>798</v>
      </c>
      <c r="C303" s="186" t="s">
        <v>491</v>
      </c>
      <c r="D303" s="187">
        <v>199887</v>
      </c>
      <c r="E303" s="187"/>
      <c r="F303" s="187"/>
      <c r="G303" s="187"/>
      <c r="H303" s="187"/>
      <c r="I303" s="187"/>
      <c r="J303" s="187"/>
      <c r="K303" s="187"/>
      <c r="L303" s="187">
        <v>199887</v>
      </c>
    </row>
    <row r="304" spans="1:12" ht="18" customHeight="1">
      <c r="A304" s="188"/>
      <c r="B304" s="185" t="s">
        <v>822</v>
      </c>
      <c r="C304" s="186" t="s">
        <v>494</v>
      </c>
      <c r="D304" s="187">
        <v>0</v>
      </c>
      <c r="E304" s="187"/>
      <c r="F304" s="187"/>
      <c r="G304" s="187"/>
      <c r="H304" s="187"/>
      <c r="I304" s="187"/>
      <c r="J304" s="187"/>
      <c r="K304" s="187"/>
      <c r="L304" s="187">
        <v>0</v>
      </c>
    </row>
    <row r="305" spans="1:12" ht="18" customHeight="1">
      <c r="A305" s="188"/>
      <c r="B305" s="185" t="s">
        <v>816</v>
      </c>
      <c r="C305" s="186" t="s">
        <v>495</v>
      </c>
      <c r="D305" s="187">
        <v>2657873</v>
      </c>
      <c r="E305" s="187"/>
      <c r="F305" s="187"/>
      <c r="G305" s="187"/>
      <c r="H305" s="187"/>
      <c r="I305" s="187"/>
      <c r="J305" s="187"/>
      <c r="K305" s="187"/>
      <c r="L305" s="187">
        <v>2657873</v>
      </c>
    </row>
    <row r="306" spans="1:12" ht="18" customHeight="1">
      <c r="A306" s="188"/>
      <c r="B306" s="185" t="s">
        <v>799</v>
      </c>
      <c r="C306" s="186" t="s">
        <v>496</v>
      </c>
      <c r="D306" s="187">
        <v>23369560</v>
      </c>
      <c r="E306" s="187"/>
      <c r="F306" s="187"/>
      <c r="G306" s="187"/>
      <c r="H306" s="187"/>
      <c r="I306" s="187"/>
      <c r="J306" s="187"/>
      <c r="K306" s="187"/>
      <c r="L306" s="187">
        <v>23369560</v>
      </c>
    </row>
    <row r="307" spans="1:12" ht="18" customHeight="1">
      <c r="A307" s="188"/>
      <c r="B307" s="185" t="s">
        <v>810</v>
      </c>
      <c r="C307" s="186" t="s">
        <v>500</v>
      </c>
      <c r="D307" s="187">
        <v>150000</v>
      </c>
      <c r="E307" s="187"/>
      <c r="F307" s="187"/>
      <c r="G307" s="187"/>
      <c r="H307" s="187"/>
      <c r="I307" s="187"/>
      <c r="J307" s="187"/>
      <c r="K307" s="187"/>
      <c r="L307" s="187">
        <v>150000</v>
      </c>
    </row>
    <row r="308" spans="1:12" ht="18" customHeight="1">
      <c r="A308" s="188"/>
      <c r="B308" s="185" t="s">
        <v>832</v>
      </c>
      <c r="C308" s="186" t="s">
        <v>501</v>
      </c>
      <c r="D308" s="187">
        <v>2968521</v>
      </c>
      <c r="E308" s="187"/>
      <c r="F308" s="187"/>
      <c r="G308" s="187"/>
      <c r="H308" s="187"/>
      <c r="I308" s="187"/>
      <c r="J308" s="187"/>
      <c r="K308" s="187"/>
      <c r="L308" s="187">
        <v>2968521</v>
      </c>
    </row>
    <row r="309" spans="1:12" ht="18" customHeight="1">
      <c r="A309" s="188"/>
      <c r="B309" s="185" t="s">
        <v>801</v>
      </c>
      <c r="C309" s="186" t="s">
        <v>504</v>
      </c>
      <c r="D309" s="187">
        <v>1663700</v>
      </c>
      <c r="E309" s="187"/>
      <c r="F309" s="187"/>
      <c r="G309" s="187"/>
      <c r="H309" s="187"/>
      <c r="I309" s="187"/>
      <c r="J309" s="187"/>
      <c r="K309" s="187"/>
      <c r="L309" s="187">
        <v>1663700</v>
      </c>
    </row>
    <row r="310" spans="1:12" ht="18" customHeight="1">
      <c r="A310" s="188"/>
      <c r="B310" s="185" t="s">
        <v>811</v>
      </c>
      <c r="C310" s="186" t="s">
        <v>505</v>
      </c>
      <c r="D310" s="187">
        <v>3985349</v>
      </c>
      <c r="E310" s="187"/>
      <c r="F310" s="187"/>
      <c r="G310" s="187"/>
      <c r="H310" s="187"/>
      <c r="I310" s="187"/>
      <c r="J310" s="187"/>
      <c r="K310" s="187"/>
      <c r="L310" s="187">
        <v>3985349</v>
      </c>
    </row>
    <row r="311" spans="1:12" ht="18" customHeight="1">
      <c r="A311" s="188"/>
      <c r="B311" s="185" t="s">
        <v>812</v>
      </c>
      <c r="C311" s="186" t="s">
        <v>507</v>
      </c>
      <c r="D311" s="187">
        <v>943404</v>
      </c>
      <c r="E311" s="187"/>
      <c r="F311" s="187"/>
      <c r="G311" s="187"/>
      <c r="H311" s="187"/>
      <c r="I311" s="187"/>
      <c r="J311" s="187"/>
      <c r="K311" s="187"/>
      <c r="L311" s="187">
        <v>943404</v>
      </c>
    </row>
    <row r="312" spans="1:12" ht="18" customHeight="1">
      <c r="A312" s="188"/>
      <c r="B312" s="185" t="s">
        <v>802</v>
      </c>
      <c r="C312" s="186" t="s">
        <v>508</v>
      </c>
      <c r="D312" s="187">
        <v>2670766.5</v>
      </c>
      <c r="E312" s="187"/>
      <c r="F312" s="187"/>
      <c r="G312" s="187"/>
      <c r="H312" s="187"/>
      <c r="I312" s="187"/>
      <c r="J312" s="187"/>
      <c r="K312" s="187"/>
      <c r="L312" s="187">
        <v>2670766.5</v>
      </c>
    </row>
    <row r="313" spans="1:12" ht="18" customHeight="1">
      <c r="A313" s="188"/>
      <c r="B313" s="185" t="s">
        <v>804</v>
      </c>
      <c r="C313" s="186" t="s">
        <v>765</v>
      </c>
      <c r="D313" s="187">
        <v>255429393.49000001</v>
      </c>
      <c r="E313" s="187"/>
      <c r="F313" s="187"/>
      <c r="G313" s="187"/>
      <c r="H313" s="187"/>
      <c r="I313" s="187"/>
      <c r="J313" s="187"/>
      <c r="K313" s="187"/>
      <c r="L313" s="187">
        <v>255429393.49000001</v>
      </c>
    </row>
    <row r="314" spans="1:12" ht="18" customHeight="1">
      <c r="A314" s="188"/>
      <c r="B314" s="185" t="s">
        <v>850</v>
      </c>
      <c r="C314" s="186" t="s">
        <v>542</v>
      </c>
      <c r="D314" s="187">
        <v>13500000</v>
      </c>
      <c r="E314" s="187"/>
      <c r="F314" s="187"/>
      <c r="G314" s="187"/>
      <c r="H314" s="187"/>
      <c r="I314" s="187"/>
      <c r="J314" s="187"/>
      <c r="K314" s="187"/>
      <c r="L314" s="187">
        <v>13500000</v>
      </c>
    </row>
    <row r="315" spans="1:12" ht="18" customHeight="1">
      <c r="A315" s="188"/>
      <c r="B315" s="185" t="s">
        <v>817</v>
      </c>
      <c r="C315" s="186" t="s">
        <v>573</v>
      </c>
      <c r="D315" s="187">
        <v>1848800</v>
      </c>
      <c r="E315" s="187"/>
      <c r="F315" s="187"/>
      <c r="G315" s="187"/>
      <c r="H315" s="187"/>
      <c r="I315" s="187"/>
      <c r="J315" s="187"/>
      <c r="K315" s="187"/>
      <c r="L315" s="187">
        <v>1848800</v>
      </c>
    </row>
    <row r="316" spans="1:12" ht="18" customHeight="1">
      <c r="A316" s="188"/>
      <c r="B316" s="185" t="s">
        <v>824</v>
      </c>
      <c r="C316" s="186" t="s">
        <v>590</v>
      </c>
      <c r="D316" s="187">
        <v>1393599</v>
      </c>
      <c r="E316" s="187"/>
      <c r="F316" s="187"/>
      <c r="G316" s="187"/>
      <c r="H316" s="187"/>
      <c r="I316" s="187"/>
      <c r="J316" s="187"/>
      <c r="K316" s="187"/>
      <c r="L316" s="187">
        <v>1393599</v>
      </c>
    </row>
    <row r="317" spans="1:12" ht="18" customHeight="1">
      <c r="A317" s="188"/>
      <c r="B317" s="185" t="s">
        <v>806</v>
      </c>
      <c r="C317" s="186" t="s">
        <v>591</v>
      </c>
      <c r="D317" s="187">
        <v>6325651</v>
      </c>
      <c r="E317" s="187"/>
      <c r="F317" s="187"/>
      <c r="G317" s="187"/>
      <c r="H317" s="187"/>
      <c r="I317" s="187"/>
      <c r="J317" s="187"/>
      <c r="K317" s="187"/>
      <c r="L317" s="187">
        <v>6325651</v>
      </c>
    </row>
    <row r="318" spans="1:12" ht="18" customHeight="1">
      <c r="A318" s="188"/>
      <c r="B318" s="185" t="s">
        <v>807</v>
      </c>
      <c r="C318" s="186" t="s">
        <v>592</v>
      </c>
      <c r="D318" s="187">
        <v>2775369.5</v>
      </c>
      <c r="E318" s="187"/>
      <c r="F318" s="187"/>
      <c r="G318" s="187"/>
      <c r="H318" s="187"/>
      <c r="I318" s="187"/>
      <c r="J318" s="187"/>
      <c r="K318" s="187"/>
      <c r="L318" s="187">
        <v>2775369.5</v>
      </c>
    </row>
    <row r="319" spans="1:12" ht="18" customHeight="1">
      <c r="A319" s="188"/>
      <c r="B319" s="185" t="s">
        <v>808</v>
      </c>
      <c r="C319" s="186" t="s">
        <v>609</v>
      </c>
      <c r="D319" s="187">
        <v>2273183.31</v>
      </c>
      <c r="E319" s="187"/>
      <c r="F319" s="187"/>
      <c r="G319" s="187"/>
      <c r="H319" s="187"/>
      <c r="I319" s="187"/>
      <c r="J319" s="187"/>
      <c r="K319" s="187"/>
      <c r="L319" s="187">
        <v>2273183.31</v>
      </c>
    </row>
    <row r="320" spans="1:12" ht="18" customHeight="1">
      <c r="A320" s="188"/>
      <c r="B320" s="185" t="s">
        <v>813</v>
      </c>
      <c r="C320" s="186" t="s">
        <v>613</v>
      </c>
      <c r="D320" s="187">
        <v>2131442.67</v>
      </c>
      <c r="E320" s="187"/>
      <c r="F320" s="187"/>
      <c r="G320" s="187"/>
      <c r="H320" s="187"/>
      <c r="I320" s="187"/>
      <c r="J320" s="187"/>
      <c r="K320" s="187"/>
      <c r="L320" s="187">
        <v>2131442.67</v>
      </c>
    </row>
    <row r="321" spans="1:12" ht="18" customHeight="1">
      <c r="A321" s="188"/>
      <c r="C321" s="186" t="s">
        <v>851</v>
      </c>
      <c r="D321" s="187">
        <v>536560367.39999998</v>
      </c>
      <c r="E321" s="187"/>
      <c r="F321" s="187"/>
      <c r="G321" s="187"/>
      <c r="H321" s="187"/>
      <c r="I321" s="187"/>
      <c r="J321" s="187"/>
      <c r="K321" s="187"/>
      <c r="L321" s="187">
        <v>536560367.39999998</v>
      </c>
    </row>
    <row r="322" spans="1:12" ht="18" customHeight="1">
      <c r="A322" s="188" t="s">
        <v>651</v>
      </c>
      <c r="B322" s="185" t="s">
        <v>777</v>
      </c>
      <c r="C322" s="186" t="s">
        <v>442</v>
      </c>
      <c r="D322" s="187">
        <v>177074772.78999999</v>
      </c>
      <c r="E322" s="187"/>
      <c r="F322" s="187"/>
      <c r="G322" s="187"/>
      <c r="H322" s="187"/>
      <c r="I322" s="187"/>
      <c r="J322" s="187"/>
      <c r="K322" s="187"/>
      <c r="L322" s="187">
        <v>177074772.78999999</v>
      </c>
    </row>
    <row r="323" spans="1:12" ht="18" customHeight="1">
      <c r="A323" s="188"/>
      <c r="B323" s="185" t="s">
        <v>778</v>
      </c>
      <c r="C323" s="186" t="s">
        <v>443</v>
      </c>
      <c r="D323" s="187">
        <v>3491098.3</v>
      </c>
      <c r="E323" s="187"/>
      <c r="F323" s="187"/>
      <c r="G323" s="187"/>
      <c r="H323" s="187"/>
      <c r="I323" s="187"/>
      <c r="J323" s="187"/>
      <c r="K323" s="187"/>
      <c r="L323" s="187">
        <v>3491098.3</v>
      </c>
    </row>
    <row r="324" spans="1:12" ht="18" customHeight="1">
      <c r="A324" s="188"/>
      <c r="B324" s="185" t="s">
        <v>779</v>
      </c>
      <c r="C324" s="186" t="s">
        <v>445</v>
      </c>
      <c r="D324" s="187">
        <v>3657387</v>
      </c>
      <c r="E324" s="187"/>
      <c r="F324" s="187"/>
      <c r="G324" s="187"/>
      <c r="H324" s="187"/>
      <c r="I324" s="187"/>
      <c r="J324" s="187"/>
      <c r="K324" s="187"/>
      <c r="L324" s="187">
        <v>3657387</v>
      </c>
    </row>
    <row r="325" spans="1:12" ht="18" customHeight="1">
      <c r="A325" s="188"/>
      <c r="B325" s="185" t="s">
        <v>827</v>
      </c>
      <c r="C325" s="186" t="s">
        <v>449</v>
      </c>
      <c r="D325" s="187">
        <v>6351536</v>
      </c>
      <c r="E325" s="187"/>
      <c r="F325" s="187"/>
      <c r="G325" s="187"/>
      <c r="H325" s="187"/>
      <c r="I325" s="187"/>
      <c r="J325" s="187"/>
      <c r="K325" s="187"/>
      <c r="L325" s="187">
        <v>6351536</v>
      </c>
    </row>
    <row r="326" spans="1:12" ht="18" customHeight="1">
      <c r="A326" s="188"/>
      <c r="B326" s="185" t="s">
        <v>780</v>
      </c>
      <c r="C326" s="186" t="s">
        <v>450</v>
      </c>
      <c r="D326" s="187">
        <v>8157327.71</v>
      </c>
      <c r="E326" s="187"/>
      <c r="F326" s="187"/>
      <c r="G326" s="187"/>
      <c r="H326" s="187"/>
      <c r="I326" s="187"/>
      <c r="J326" s="187"/>
      <c r="K326" s="187"/>
      <c r="L326" s="187">
        <v>8157327.71</v>
      </c>
    </row>
    <row r="327" spans="1:12" ht="18" customHeight="1">
      <c r="A327" s="188"/>
      <c r="B327" s="185" t="s">
        <v>781</v>
      </c>
      <c r="C327" s="186" t="s">
        <v>452</v>
      </c>
      <c r="D327" s="187">
        <v>1363794</v>
      </c>
      <c r="E327" s="187"/>
      <c r="F327" s="187"/>
      <c r="G327" s="187"/>
      <c r="H327" s="187"/>
      <c r="I327" s="187"/>
      <c r="J327" s="187"/>
      <c r="K327" s="187"/>
      <c r="L327" s="187">
        <v>1363794</v>
      </c>
    </row>
    <row r="328" spans="1:12" ht="18" customHeight="1">
      <c r="A328" s="188"/>
      <c r="B328" s="185" t="s">
        <v>782</v>
      </c>
      <c r="C328" s="186" t="s">
        <v>455</v>
      </c>
      <c r="D328" s="187">
        <v>1914571</v>
      </c>
      <c r="E328" s="187"/>
      <c r="F328" s="187"/>
      <c r="G328" s="187"/>
      <c r="H328" s="187"/>
      <c r="I328" s="187"/>
      <c r="J328" s="187"/>
      <c r="K328" s="187"/>
      <c r="L328" s="187">
        <v>1914571</v>
      </c>
    </row>
    <row r="329" spans="1:12" ht="18" customHeight="1">
      <c r="A329" s="188"/>
      <c r="B329" s="185" t="s">
        <v>783</v>
      </c>
      <c r="C329" s="186" t="s">
        <v>458</v>
      </c>
      <c r="D329" s="187">
        <v>1188426</v>
      </c>
      <c r="E329" s="187"/>
      <c r="F329" s="187"/>
      <c r="G329" s="187"/>
      <c r="H329" s="187"/>
      <c r="I329" s="187"/>
      <c r="J329" s="187"/>
      <c r="K329" s="187"/>
      <c r="L329" s="187">
        <v>1188426</v>
      </c>
    </row>
    <row r="330" spans="1:12" ht="18" customHeight="1">
      <c r="A330" s="188"/>
      <c r="B330" s="185" t="s">
        <v>784</v>
      </c>
      <c r="C330" s="186" t="s">
        <v>459</v>
      </c>
      <c r="D330" s="187">
        <v>89753</v>
      </c>
      <c r="E330" s="187"/>
      <c r="F330" s="187"/>
      <c r="G330" s="187"/>
      <c r="H330" s="187"/>
      <c r="I330" s="187"/>
      <c r="J330" s="187"/>
      <c r="K330" s="187"/>
      <c r="L330" s="187">
        <v>89753</v>
      </c>
    </row>
    <row r="331" spans="1:12" ht="18" customHeight="1">
      <c r="A331" s="188"/>
      <c r="B331" s="185" t="s">
        <v>815</v>
      </c>
      <c r="C331" s="186" t="s">
        <v>462</v>
      </c>
      <c r="D331" s="187">
        <v>0</v>
      </c>
      <c r="E331" s="187"/>
      <c r="F331" s="187"/>
      <c r="G331" s="187"/>
      <c r="H331" s="187"/>
      <c r="I331" s="187"/>
      <c r="J331" s="187"/>
      <c r="K331" s="187"/>
      <c r="L331" s="187">
        <v>0</v>
      </c>
    </row>
    <row r="332" spans="1:12" ht="18" customHeight="1">
      <c r="A332" s="188"/>
      <c r="B332" s="185" t="s">
        <v>785</v>
      </c>
      <c r="C332" s="186" t="s">
        <v>463</v>
      </c>
      <c r="D332" s="187">
        <v>1545839.38</v>
      </c>
      <c r="E332" s="187"/>
      <c r="F332" s="187"/>
      <c r="G332" s="187"/>
      <c r="H332" s="187"/>
      <c r="I332" s="187"/>
      <c r="J332" s="187"/>
      <c r="K332" s="187"/>
      <c r="L332" s="187">
        <v>1545839.38</v>
      </c>
    </row>
    <row r="333" spans="1:12" ht="18" customHeight="1">
      <c r="A333" s="188"/>
      <c r="B333" s="185" t="s">
        <v>786</v>
      </c>
      <c r="C333" s="186" t="s">
        <v>471</v>
      </c>
      <c r="D333" s="187">
        <v>6703357.8099999996</v>
      </c>
      <c r="E333" s="187"/>
      <c r="F333" s="187"/>
      <c r="G333" s="187"/>
      <c r="H333" s="187"/>
      <c r="I333" s="187"/>
      <c r="J333" s="187"/>
      <c r="K333" s="187"/>
      <c r="L333" s="187">
        <v>6703357.8099999996</v>
      </c>
    </row>
    <row r="334" spans="1:12" ht="18" customHeight="1">
      <c r="A334" s="188"/>
      <c r="B334" s="185" t="s">
        <v>787</v>
      </c>
      <c r="C334" s="186" t="s">
        <v>472</v>
      </c>
      <c r="D334" s="187">
        <v>3556357.99</v>
      </c>
      <c r="E334" s="187"/>
      <c r="F334" s="187"/>
      <c r="G334" s="187"/>
      <c r="H334" s="187"/>
      <c r="I334" s="187"/>
      <c r="J334" s="187"/>
      <c r="K334" s="187"/>
      <c r="L334" s="187">
        <v>3556357.99</v>
      </c>
    </row>
    <row r="335" spans="1:12" ht="18" customHeight="1">
      <c r="A335" s="188"/>
      <c r="B335" s="185" t="s">
        <v>788</v>
      </c>
      <c r="C335" s="186" t="s">
        <v>475</v>
      </c>
      <c r="D335" s="187">
        <v>414005</v>
      </c>
      <c r="E335" s="187"/>
      <c r="F335" s="187"/>
      <c r="G335" s="187"/>
      <c r="H335" s="187"/>
      <c r="I335" s="187"/>
      <c r="J335" s="187"/>
      <c r="K335" s="187"/>
      <c r="L335" s="187">
        <v>414005</v>
      </c>
    </row>
    <row r="336" spans="1:12" ht="18" customHeight="1">
      <c r="A336" s="188"/>
      <c r="B336" s="185" t="s">
        <v>789</v>
      </c>
      <c r="C336" s="186" t="s">
        <v>476</v>
      </c>
      <c r="D336" s="187">
        <v>7747524.2800000003</v>
      </c>
      <c r="E336" s="187"/>
      <c r="F336" s="187"/>
      <c r="G336" s="187"/>
      <c r="H336" s="187"/>
      <c r="I336" s="187"/>
      <c r="J336" s="187"/>
      <c r="K336" s="187"/>
      <c r="L336" s="187">
        <v>7747524.2800000003</v>
      </c>
    </row>
    <row r="337" spans="1:12" ht="18" customHeight="1">
      <c r="A337" s="188"/>
      <c r="B337" s="185" t="s">
        <v>790</v>
      </c>
      <c r="C337" s="186" t="s">
        <v>477</v>
      </c>
      <c r="D337" s="187">
        <v>3230895.57</v>
      </c>
      <c r="E337" s="187"/>
      <c r="F337" s="187"/>
      <c r="G337" s="187"/>
      <c r="H337" s="187"/>
      <c r="I337" s="187"/>
      <c r="J337" s="187"/>
      <c r="K337" s="187"/>
      <c r="L337" s="187">
        <v>3230895.57</v>
      </c>
    </row>
    <row r="338" spans="1:12" ht="18" customHeight="1">
      <c r="A338" s="188"/>
      <c r="B338" s="185" t="s">
        <v>791</v>
      </c>
      <c r="C338" s="186" t="s">
        <v>478</v>
      </c>
      <c r="D338" s="187">
        <v>3286878.01</v>
      </c>
      <c r="E338" s="187"/>
      <c r="F338" s="187"/>
      <c r="G338" s="187"/>
      <c r="H338" s="187"/>
      <c r="I338" s="187"/>
      <c r="J338" s="187"/>
      <c r="K338" s="187"/>
      <c r="L338" s="187">
        <v>3286878.01</v>
      </c>
    </row>
    <row r="339" spans="1:12" ht="18" customHeight="1">
      <c r="A339" s="188"/>
      <c r="B339" s="185" t="s">
        <v>792</v>
      </c>
      <c r="C339" s="186" t="s">
        <v>480</v>
      </c>
      <c r="D339" s="187">
        <v>2157140</v>
      </c>
      <c r="E339" s="187"/>
      <c r="F339" s="187"/>
      <c r="G339" s="187"/>
      <c r="H339" s="187"/>
      <c r="I339" s="187"/>
      <c r="J339" s="187"/>
      <c r="K339" s="187"/>
      <c r="L339" s="187">
        <v>2157140</v>
      </c>
    </row>
    <row r="340" spans="1:12" ht="18" customHeight="1">
      <c r="A340" s="188"/>
      <c r="B340" s="185" t="s">
        <v>793</v>
      </c>
      <c r="C340" s="186" t="s">
        <v>482</v>
      </c>
      <c r="D340" s="187">
        <v>112208.69</v>
      </c>
      <c r="E340" s="187"/>
      <c r="F340" s="187"/>
      <c r="G340" s="187"/>
      <c r="H340" s="187"/>
      <c r="I340" s="187"/>
      <c r="J340" s="187"/>
      <c r="K340" s="187"/>
      <c r="L340" s="187">
        <v>112208.69</v>
      </c>
    </row>
    <row r="341" spans="1:12" ht="18" customHeight="1">
      <c r="A341" s="188"/>
      <c r="B341" s="185" t="s">
        <v>795</v>
      </c>
      <c r="C341" s="186" t="s">
        <v>486</v>
      </c>
      <c r="D341" s="187">
        <v>9074952.1300000008</v>
      </c>
      <c r="E341" s="187"/>
      <c r="F341" s="187"/>
      <c r="G341" s="187"/>
      <c r="H341" s="187"/>
      <c r="I341" s="187"/>
      <c r="J341" s="187"/>
      <c r="K341" s="187"/>
      <c r="L341" s="187">
        <v>9074952.1300000008</v>
      </c>
    </row>
    <row r="342" spans="1:12" ht="18" customHeight="1">
      <c r="A342" s="188"/>
      <c r="B342" s="185" t="s">
        <v>821</v>
      </c>
      <c r="C342" s="186" t="s">
        <v>488</v>
      </c>
      <c r="D342" s="187">
        <v>100000</v>
      </c>
      <c r="E342" s="187"/>
      <c r="F342" s="187"/>
      <c r="G342" s="187"/>
      <c r="H342" s="187"/>
      <c r="I342" s="187"/>
      <c r="J342" s="187"/>
      <c r="K342" s="187"/>
      <c r="L342" s="187">
        <v>100000</v>
      </c>
    </row>
    <row r="343" spans="1:12" ht="18" customHeight="1">
      <c r="A343" s="188"/>
      <c r="B343" s="185" t="s">
        <v>796</v>
      </c>
      <c r="C343" s="186" t="s">
        <v>489</v>
      </c>
      <c r="D343" s="187">
        <v>864981.54</v>
      </c>
      <c r="E343" s="187"/>
      <c r="F343" s="187"/>
      <c r="G343" s="187"/>
      <c r="H343" s="187"/>
      <c r="I343" s="187"/>
      <c r="J343" s="187"/>
      <c r="K343" s="187"/>
      <c r="L343" s="187">
        <v>864981.54</v>
      </c>
    </row>
    <row r="344" spans="1:12" ht="18" customHeight="1">
      <c r="A344" s="188"/>
      <c r="B344" s="185" t="s">
        <v>797</v>
      </c>
      <c r="C344" s="186" t="s">
        <v>490</v>
      </c>
      <c r="D344" s="187">
        <v>1722509.25</v>
      </c>
      <c r="E344" s="187"/>
      <c r="F344" s="187"/>
      <c r="G344" s="187"/>
      <c r="H344" s="187"/>
      <c r="I344" s="187"/>
      <c r="J344" s="187"/>
      <c r="K344" s="187"/>
      <c r="L344" s="187">
        <v>1722509.25</v>
      </c>
    </row>
    <row r="345" spans="1:12" ht="18" customHeight="1">
      <c r="A345" s="188"/>
      <c r="B345" s="185" t="s">
        <v>822</v>
      </c>
      <c r="C345" s="186" t="s">
        <v>494</v>
      </c>
      <c r="D345" s="187">
        <v>19999.98</v>
      </c>
      <c r="E345" s="187"/>
      <c r="F345" s="187"/>
      <c r="G345" s="187"/>
      <c r="H345" s="187"/>
      <c r="I345" s="187"/>
      <c r="J345" s="187"/>
      <c r="K345" s="187"/>
      <c r="L345" s="187">
        <v>19999.98</v>
      </c>
    </row>
    <row r="346" spans="1:12" ht="18" customHeight="1">
      <c r="A346" s="188"/>
      <c r="B346" s="185" t="s">
        <v>816</v>
      </c>
      <c r="C346" s="186" t="s">
        <v>495</v>
      </c>
      <c r="D346" s="187">
        <v>13221</v>
      </c>
      <c r="E346" s="187"/>
      <c r="F346" s="187"/>
      <c r="G346" s="187"/>
      <c r="H346" s="187"/>
      <c r="I346" s="187"/>
      <c r="J346" s="187"/>
      <c r="K346" s="187"/>
      <c r="L346" s="187">
        <v>13221</v>
      </c>
    </row>
    <row r="347" spans="1:12" ht="18" customHeight="1">
      <c r="A347" s="188"/>
      <c r="B347" s="185" t="s">
        <v>799</v>
      </c>
      <c r="C347" s="186" t="s">
        <v>496</v>
      </c>
      <c r="D347" s="187">
        <v>77305937.370000005</v>
      </c>
      <c r="E347" s="187"/>
      <c r="F347" s="187"/>
      <c r="G347" s="187"/>
      <c r="H347" s="187"/>
      <c r="I347" s="187"/>
      <c r="J347" s="187"/>
      <c r="K347" s="187"/>
      <c r="L347" s="187">
        <v>77305937.370000005</v>
      </c>
    </row>
    <row r="348" spans="1:12" ht="18" customHeight="1">
      <c r="A348" s="188"/>
      <c r="B348" s="185" t="s">
        <v>801</v>
      </c>
      <c r="C348" s="186" t="s">
        <v>504</v>
      </c>
      <c r="D348" s="187">
        <v>43758665.32</v>
      </c>
      <c r="E348" s="187"/>
      <c r="F348" s="187"/>
      <c r="G348" s="187"/>
      <c r="H348" s="187"/>
      <c r="I348" s="187"/>
      <c r="J348" s="187"/>
      <c r="K348" s="187"/>
      <c r="L348" s="187">
        <v>43758665.32</v>
      </c>
    </row>
    <row r="349" spans="1:12" ht="18" customHeight="1">
      <c r="A349" s="188"/>
      <c r="B349" s="185" t="s">
        <v>811</v>
      </c>
      <c r="C349" s="186" t="s">
        <v>505</v>
      </c>
      <c r="D349" s="187">
        <v>70956537.510000005</v>
      </c>
      <c r="E349" s="187"/>
      <c r="F349" s="187"/>
      <c r="G349" s="187"/>
      <c r="H349" s="187"/>
      <c r="I349" s="187"/>
      <c r="J349" s="187"/>
      <c r="K349" s="187"/>
      <c r="L349" s="187">
        <v>70956537.510000005</v>
      </c>
    </row>
    <row r="350" spans="1:12" ht="18" customHeight="1">
      <c r="A350" s="188"/>
      <c r="B350" s="185" t="s">
        <v>812</v>
      </c>
      <c r="C350" s="186" t="s">
        <v>507</v>
      </c>
      <c r="D350" s="187">
        <v>3772673.5</v>
      </c>
      <c r="E350" s="187"/>
      <c r="F350" s="187"/>
      <c r="G350" s="187"/>
      <c r="H350" s="187"/>
      <c r="I350" s="187"/>
      <c r="J350" s="187"/>
      <c r="K350" s="187"/>
      <c r="L350" s="187">
        <v>3772673.5</v>
      </c>
    </row>
    <row r="351" spans="1:12" ht="18" customHeight="1">
      <c r="A351" s="188"/>
      <c r="B351" s="185" t="s">
        <v>802</v>
      </c>
      <c r="C351" s="186" t="s">
        <v>508</v>
      </c>
      <c r="D351" s="187">
        <v>1723554</v>
      </c>
      <c r="E351" s="187"/>
      <c r="F351" s="187"/>
      <c r="G351" s="187"/>
      <c r="H351" s="187"/>
      <c r="I351" s="187"/>
      <c r="J351" s="187"/>
      <c r="K351" s="187"/>
      <c r="L351" s="187">
        <v>1723554</v>
      </c>
    </row>
    <row r="352" spans="1:12" ht="18" customHeight="1">
      <c r="A352" s="188"/>
      <c r="B352" s="185" t="s">
        <v>804</v>
      </c>
      <c r="C352" s="186" t="s">
        <v>765</v>
      </c>
      <c r="D352" s="187">
        <v>1696216</v>
      </c>
      <c r="E352" s="187"/>
      <c r="F352" s="187"/>
      <c r="G352" s="187"/>
      <c r="H352" s="187"/>
      <c r="I352" s="187"/>
      <c r="J352" s="187"/>
      <c r="K352" s="187"/>
      <c r="L352" s="187">
        <v>1696216</v>
      </c>
    </row>
    <row r="353" spans="1:12" ht="18" customHeight="1">
      <c r="A353" s="188"/>
      <c r="B353" s="185" t="s">
        <v>817</v>
      </c>
      <c r="C353" s="186" t="s">
        <v>573</v>
      </c>
      <c r="D353" s="187">
        <v>17056047</v>
      </c>
      <c r="E353" s="187"/>
      <c r="F353" s="187"/>
      <c r="G353" s="187"/>
      <c r="H353" s="187"/>
      <c r="I353" s="187"/>
      <c r="J353" s="187"/>
      <c r="K353" s="187"/>
      <c r="L353" s="187">
        <v>17056047</v>
      </c>
    </row>
    <row r="354" spans="1:12" ht="18" customHeight="1">
      <c r="A354" s="188"/>
      <c r="B354" s="185" t="s">
        <v>805</v>
      </c>
      <c r="C354" s="186" t="s">
        <v>586</v>
      </c>
      <c r="D354" s="187">
        <v>14410576</v>
      </c>
      <c r="E354" s="187"/>
      <c r="F354" s="187"/>
      <c r="G354" s="187"/>
      <c r="H354" s="187"/>
      <c r="I354" s="187"/>
      <c r="J354" s="187"/>
      <c r="K354" s="187"/>
      <c r="L354" s="187">
        <v>14410576</v>
      </c>
    </row>
    <row r="355" spans="1:12" ht="18" customHeight="1">
      <c r="A355" s="188"/>
      <c r="B355" s="185" t="s">
        <v>806</v>
      </c>
      <c r="C355" s="186" t="s">
        <v>591</v>
      </c>
      <c r="D355" s="187">
        <v>1732411</v>
      </c>
      <c r="E355" s="187"/>
      <c r="F355" s="187"/>
      <c r="G355" s="187"/>
      <c r="H355" s="187"/>
      <c r="I355" s="187"/>
      <c r="J355" s="187"/>
      <c r="K355" s="187"/>
      <c r="L355" s="187">
        <v>1732411</v>
      </c>
    </row>
    <row r="356" spans="1:12" ht="18" customHeight="1">
      <c r="A356" s="188"/>
      <c r="B356" s="185" t="s">
        <v>807</v>
      </c>
      <c r="C356" s="186" t="s">
        <v>592</v>
      </c>
      <c r="D356" s="187">
        <v>698885</v>
      </c>
      <c r="E356" s="187"/>
      <c r="F356" s="187"/>
      <c r="G356" s="187"/>
      <c r="H356" s="187"/>
      <c r="I356" s="187"/>
      <c r="J356" s="187"/>
      <c r="K356" s="187"/>
      <c r="L356" s="187">
        <v>698885</v>
      </c>
    </row>
    <row r="357" spans="1:12" ht="18" customHeight="1">
      <c r="A357" s="188"/>
      <c r="B357" s="185" t="s">
        <v>818</v>
      </c>
      <c r="C357" s="186" t="s">
        <v>596</v>
      </c>
      <c r="D357" s="187">
        <v>763810</v>
      </c>
      <c r="E357" s="187"/>
      <c r="F357" s="187"/>
      <c r="G357" s="187"/>
      <c r="H357" s="187"/>
      <c r="I357" s="187"/>
      <c r="J357" s="187"/>
      <c r="K357" s="187"/>
      <c r="L357" s="187">
        <v>763810</v>
      </c>
    </row>
    <row r="358" spans="1:12" ht="18" customHeight="1">
      <c r="A358" s="188"/>
      <c r="B358" s="185" t="s">
        <v>813</v>
      </c>
      <c r="C358" s="186" t="s">
        <v>613</v>
      </c>
      <c r="D358" s="187">
        <v>11567197.58</v>
      </c>
      <c r="E358" s="187"/>
      <c r="F358" s="187"/>
      <c r="G358" s="187"/>
      <c r="H358" s="187"/>
      <c r="I358" s="187"/>
      <c r="J358" s="187"/>
      <c r="K358" s="187"/>
      <c r="L358" s="187">
        <v>11567197.58</v>
      </c>
    </row>
    <row r="359" spans="1:12" ht="18" customHeight="1">
      <c r="A359" s="188"/>
      <c r="C359" s="186" t="s">
        <v>852</v>
      </c>
      <c r="D359" s="187">
        <v>489281046.70999992</v>
      </c>
      <c r="E359" s="187"/>
      <c r="F359" s="187"/>
      <c r="G359" s="187"/>
      <c r="H359" s="187"/>
      <c r="I359" s="187"/>
      <c r="J359" s="187"/>
      <c r="K359" s="187"/>
      <c r="L359" s="187">
        <v>489281046.70999992</v>
      </c>
    </row>
    <row r="360" spans="1:12" ht="45.75" customHeight="1">
      <c r="A360" s="184" t="s">
        <v>652</v>
      </c>
      <c r="B360" s="185" t="s">
        <v>777</v>
      </c>
      <c r="C360" s="186" t="s">
        <v>442</v>
      </c>
      <c r="D360" s="187">
        <v>101348657.77</v>
      </c>
      <c r="E360" s="187"/>
      <c r="F360" s="187"/>
      <c r="G360" s="187"/>
      <c r="H360" s="187"/>
      <c r="I360" s="187"/>
      <c r="J360" s="187"/>
      <c r="K360" s="187"/>
      <c r="L360" s="187">
        <v>101348657.77</v>
      </c>
    </row>
    <row r="361" spans="1:12" ht="18" customHeight="1">
      <c r="A361" s="188"/>
      <c r="B361" s="185" t="s">
        <v>778</v>
      </c>
      <c r="C361" s="186" t="s">
        <v>443</v>
      </c>
      <c r="D361" s="187">
        <v>3837434.5</v>
      </c>
      <c r="E361" s="187"/>
      <c r="F361" s="187"/>
      <c r="G361" s="187"/>
      <c r="H361" s="187"/>
      <c r="I361" s="187"/>
      <c r="J361" s="187"/>
      <c r="K361" s="187"/>
      <c r="L361" s="187">
        <v>3837434.5</v>
      </c>
    </row>
    <row r="362" spans="1:12" ht="18" customHeight="1">
      <c r="A362" s="188"/>
      <c r="B362" s="185" t="s">
        <v>779</v>
      </c>
      <c r="C362" s="186" t="s">
        <v>445</v>
      </c>
      <c r="D362" s="187">
        <v>2310000</v>
      </c>
      <c r="E362" s="187"/>
      <c r="F362" s="187"/>
      <c r="G362" s="187"/>
      <c r="H362" s="187"/>
      <c r="I362" s="187"/>
      <c r="J362" s="187"/>
      <c r="K362" s="187"/>
      <c r="L362" s="187">
        <v>2310000</v>
      </c>
    </row>
    <row r="363" spans="1:12" ht="18" customHeight="1">
      <c r="A363" s="188"/>
      <c r="B363" s="185" t="s">
        <v>827</v>
      </c>
      <c r="C363" s="186" t="s">
        <v>449</v>
      </c>
      <c r="D363" s="187">
        <v>835452</v>
      </c>
      <c r="E363" s="187"/>
      <c r="F363" s="187"/>
      <c r="G363" s="187"/>
      <c r="H363" s="187"/>
      <c r="I363" s="187"/>
      <c r="J363" s="187"/>
      <c r="K363" s="187"/>
      <c r="L363" s="187">
        <v>835452</v>
      </c>
    </row>
    <row r="364" spans="1:12" ht="18" customHeight="1">
      <c r="A364" s="188"/>
      <c r="B364" s="185" t="s">
        <v>780</v>
      </c>
      <c r="C364" s="186" t="s">
        <v>450</v>
      </c>
      <c r="D364" s="187">
        <v>5415846.9400000004</v>
      </c>
      <c r="E364" s="187"/>
      <c r="F364" s="187"/>
      <c r="G364" s="187"/>
      <c r="H364" s="187"/>
      <c r="I364" s="187"/>
      <c r="J364" s="187"/>
      <c r="K364" s="187"/>
      <c r="L364" s="187">
        <v>5415846.9400000004</v>
      </c>
    </row>
    <row r="365" spans="1:12" ht="18" customHeight="1">
      <c r="A365" s="188"/>
      <c r="B365" s="185" t="s">
        <v>781</v>
      </c>
      <c r="C365" s="186" t="s">
        <v>452</v>
      </c>
      <c r="D365" s="187">
        <v>139500</v>
      </c>
      <c r="E365" s="187"/>
      <c r="F365" s="187"/>
      <c r="G365" s="187"/>
      <c r="H365" s="187"/>
      <c r="I365" s="187"/>
      <c r="J365" s="187"/>
      <c r="K365" s="187"/>
      <c r="L365" s="187">
        <v>139500</v>
      </c>
    </row>
    <row r="366" spans="1:12" ht="18" customHeight="1">
      <c r="A366" s="188"/>
      <c r="B366" s="185" t="s">
        <v>782</v>
      </c>
      <c r="C366" s="186" t="s">
        <v>455</v>
      </c>
      <c r="D366" s="187">
        <v>96000</v>
      </c>
      <c r="E366" s="187"/>
      <c r="F366" s="187"/>
      <c r="G366" s="187"/>
      <c r="H366" s="187"/>
      <c r="I366" s="187"/>
      <c r="J366" s="187"/>
      <c r="K366" s="187"/>
      <c r="L366" s="187">
        <v>96000</v>
      </c>
    </row>
    <row r="367" spans="1:12" ht="18" customHeight="1">
      <c r="A367" s="188"/>
      <c r="B367" s="185" t="s">
        <v>783</v>
      </c>
      <c r="C367" s="186" t="s">
        <v>458</v>
      </c>
      <c r="D367" s="187">
        <v>243799.91</v>
      </c>
      <c r="E367" s="187"/>
      <c r="F367" s="187"/>
      <c r="G367" s="187"/>
      <c r="H367" s="187"/>
      <c r="I367" s="187"/>
      <c r="J367" s="187"/>
      <c r="K367" s="187"/>
      <c r="L367" s="187">
        <v>243799.91</v>
      </c>
    </row>
    <row r="368" spans="1:12" ht="18" customHeight="1">
      <c r="A368" s="188"/>
      <c r="B368" s="185" t="s">
        <v>815</v>
      </c>
      <c r="C368" s="186" t="s">
        <v>462</v>
      </c>
      <c r="D368" s="187">
        <v>28962</v>
      </c>
      <c r="E368" s="187"/>
      <c r="F368" s="187"/>
      <c r="G368" s="187"/>
      <c r="H368" s="187"/>
      <c r="I368" s="187"/>
      <c r="J368" s="187"/>
      <c r="K368" s="187"/>
      <c r="L368" s="187">
        <v>28962</v>
      </c>
    </row>
    <row r="369" spans="1:12" ht="18" customHeight="1">
      <c r="A369" s="188"/>
      <c r="B369" s="185" t="s">
        <v>785</v>
      </c>
      <c r="C369" s="186" t="s">
        <v>463</v>
      </c>
      <c r="D369" s="187">
        <v>977732.99</v>
      </c>
      <c r="E369" s="187"/>
      <c r="F369" s="187"/>
      <c r="G369" s="187"/>
      <c r="H369" s="187"/>
      <c r="I369" s="187"/>
      <c r="J369" s="187"/>
      <c r="K369" s="187"/>
      <c r="L369" s="187">
        <v>977732.99</v>
      </c>
    </row>
    <row r="370" spans="1:12" ht="18" customHeight="1">
      <c r="A370" s="188"/>
      <c r="B370" s="185" t="s">
        <v>786</v>
      </c>
      <c r="C370" s="186" t="s">
        <v>471</v>
      </c>
      <c r="D370" s="187">
        <v>2426795.9700000002</v>
      </c>
      <c r="E370" s="187"/>
      <c r="F370" s="187"/>
      <c r="G370" s="187"/>
      <c r="H370" s="187"/>
      <c r="I370" s="187"/>
      <c r="J370" s="187"/>
      <c r="K370" s="187"/>
      <c r="L370" s="187">
        <v>2426795.9700000002</v>
      </c>
    </row>
    <row r="371" spans="1:12" ht="18" customHeight="1">
      <c r="A371" s="188"/>
      <c r="B371" s="185" t="s">
        <v>787</v>
      </c>
      <c r="C371" s="186" t="s">
        <v>472</v>
      </c>
      <c r="D371" s="187">
        <v>2490569.73</v>
      </c>
      <c r="E371" s="187"/>
      <c r="F371" s="187"/>
      <c r="G371" s="187"/>
      <c r="H371" s="187"/>
      <c r="I371" s="187"/>
      <c r="J371" s="187"/>
      <c r="K371" s="187"/>
      <c r="L371" s="187">
        <v>2490569.73</v>
      </c>
    </row>
    <row r="372" spans="1:12" ht="18" customHeight="1">
      <c r="A372" s="188"/>
      <c r="B372" s="185" t="s">
        <v>788</v>
      </c>
      <c r="C372" s="186" t="s">
        <v>475</v>
      </c>
      <c r="D372" s="187">
        <v>687679.35</v>
      </c>
      <c r="E372" s="187"/>
      <c r="F372" s="187"/>
      <c r="G372" s="187"/>
      <c r="H372" s="187"/>
      <c r="I372" s="187"/>
      <c r="J372" s="187"/>
      <c r="K372" s="187"/>
      <c r="L372" s="187">
        <v>687679.35</v>
      </c>
    </row>
    <row r="373" spans="1:12" ht="18" customHeight="1">
      <c r="A373" s="188"/>
      <c r="B373" s="185" t="s">
        <v>789</v>
      </c>
      <c r="C373" s="186" t="s">
        <v>476</v>
      </c>
      <c r="D373" s="187">
        <v>5803571.0700000003</v>
      </c>
      <c r="E373" s="187"/>
      <c r="F373" s="187"/>
      <c r="G373" s="187"/>
      <c r="H373" s="187"/>
      <c r="I373" s="187"/>
      <c r="J373" s="187"/>
      <c r="K373" s="187"/>
      <c r="L373" s="187">
        <v>5803571.0700000003</v>
      </c>
    </row>
    <row r="374" spans="1:12" ht="18" customHeight="1">
      <c r="A374" s="188"/>
      <c r="B374" s="185" t="s">
        <v>790</v>
      </c>
      <c r="C374" s="186" t="s">
        <v>477</v>
      </c>
      <c r="D374" s="187">
        <v>4673883.09</v>
      </c>
      <c r="E374" s="187"/>
      <c r="F374" s="187"/>
      <c r="G374" s="187"/>
      <c r="H374" s="187"/>
      <c r="I374" s="187"/>
      <c r="J374" s="187"/>
      <c r="K374" s="187"/>
      <c r="L374" s="187">
        <v>4673883.09</v>
      </c>
    </row>
    <row r="375" spans="1:12" ht="18" customHeight="1">
      <c r="A375" s="188"/>
      <c r="B375" s="185" t="s">
        <v>791</v>
      </c>
      <c r="C375" s="186" t="s">
        <v>478</v>
      </c>
      <c r="D375" s="187">
        <v>1458425.96</v>
      </c>
      <c r="E375" s="187"/>
      <c r="F375" s="187"/>
      <c r="G375" s="187"/>
      <c r="H375" s="187"/>
      <c r="I375" s="187"/>
      <c r="J375" s="187"/>
      <c r="K375" s="187"/>
      <c r="L375" s="187">
        <v>1458425.96</v>
      </c>
    </row>
    <row r="376" spans="1:12" ht="18" customHeight="1">
      <c r="A376" s="188"/>
      <c r="B376" s="185" t="s">
        <v>792</v>
      </c>
      <c r="C376" s="186" t="s">
        <v>480</v>
      </c>
      <c r="D376" s="187">
        <v>951426.5</v>
      </c>
      <c r="E376" s="187"/>
      <c r="F376" s="187"/>
      <c r="G376" s="187"/>
      <c r="H376" s="187"/>
      <c r="I376" s="187"/>
      <c r="J376" s="187"/>
      <c r="K376" s="187"/>
      <c r="L376" s="187">
        <v>951426.5</v>
      </c>
    </row>
    <row r="377" spans="1:12" ht="18" customHeight="1">
      <c r="A377" s="188"/>
      <c r="B377" s="185" t="s">
        <v>795</v>
      </c>
      <c r="C377" s="186" t="s">
        <v>486</v>
      </c>
      <c r="D377" s="187">
        <v>5660788.8099999996</v>
      </c>
      <c r="E377" s="187"/>
      <c r="F377" s="187"/>
      <c r="G377" s="187"/>
      <c r="H377" s="187"/>
      <c r="I377" s="187"/>
      <c r="J377" s="187"/>
      <c r="K377" s="187"/>
      <c r="L377" s="187">
        <v>5660788.8099999996</v>
      </c>
    </row>
    <row r="378" spans="1:12" ht="18" customHeight="1">
      <c r="A378" s="188"/>
      <c r="B378" s="185" t="s">
        <v>821</v>
      </c>
      <c r="C378" s="186" t="s">
        <v>488</v>
      </c>
      <c r="D378" s="187">
        <v>50621</v>
      </c>
      <c r="E378" s="187"/>
      <c r="F378" s="187"/>
      <c r="G378" s="187"/>
      <c r="H378" s="187"/>
      <c r="I378" s="187"/>
      <c r="J378" s="187"/>
      <c r="K378" s="187"/>
      <c r="L378" s="187">
        <v>50621</v>
      </c>
    </row>
    <row r="379" spans="1:12" ht="18" customHeight="1">
      <c r="A379" s="188"/>
      <c r="B379" s="185" t="s">
        <v>796</v>
      </c>
      <c r="C379" s="186" t="s">
        <v>489</v>
      </c>
      <c r="D379" s="187">
        <v>225774.99</v>
      </c>
      <c r="E379" s="187"/>
      <c r="F379" s="187"/>
      <c r="G379" s="187"/>
      <c r="H379" s="187"/>
      <c r="I379" s="187"/>
      <c r="J379" s="187"/>
      <c r="K379" s="187"/>
      <c r="L379" s="187">
        <v>225774.99</v>
      </c>
    </row>
    <row r="380" spans="1:12" ht="18" customHeight="1">
      <c r="A380" s="188"/>
      <c r="B380" s="185" t="s">
        <v>797</v>
      </c>
      <c r="C380" s="186" t="s">
        <v>490</v>
      </c>
      <c r="D380" s="187">
        <v>2430231.7000000002</v>
      </c>
      <c r="E380" s="187"/>
      <c r="F380" s="187"/>
      <c r="G380" s="187"/>
      <c r="H380" s="187"/>
      <c r="I380" s="187"/>
      <c r="J380" s="187"/>
      <c r="K380" s="187"/>
      <c r="L380" s="187">
        <v>2430231.7000000002</v>
      </c>
    </row>
    <row r="381" spans="1:12" ht="18" customHeight="1">
      <c r="A381" s="188"/>
      <c r="B381" s="185" t="s">
        <v>822</v>
      </c>
      <c r="C381" s="186" t="s">
        <v>494</v>
      </c>
      <c r="D381" s="187">
        <v>678867.6</v>
      </c>
      <c r="E381" s="187"/>
      <c r="F381" s="187"/>
      <c r="G381" s="187"/>
      <c r="H381" s="187"/>
      <c r="I381" s="187"/>
      <c r="J381" s="187"/>
      <c r="K381" s="187"/>
      <c r="L381" s="187">
        <v>678867.6</v>
      </c>
    </row>
    <row r="382" spans="1:12" ht="18" customHeight="1">
      <c r="A382" s="188"/>
      <c r="B382" s="185" t="s">
        <v>816</v>
      </c>
      <c r="C382" s="186" t="s">
        <v>495</v>
      </c>
      <c r="D382" s="187">
        <v>727720</v>
      </c>
      <c r="E382" s="187"/>
      <c r="F382" s="187"/>
      <c r="G382" s="187"/>
      <c r="H382" s="187"/>
      <c r="I382" s="187"/>
      <c r="J382" s="187"/>
      <c r="K382" s="187"/>
      <c r="L382" s="187">
        <v>727720</v>
      </c>
    </row>
    <row r="383" spans="1:12" ht="18" customHeight="1">
      <c r="A383" s="188"/>
      <c r="B383" s="185" t="s">
        <v>799</v>
      </c>
      <c r="C383" s="186" t="s">
        <v>496</v>
      </c>
      <c r="D383" s="187">
        <v>544643</v>
      </c>
      <c r="E383" s="187"/>
      <c r="F383" s="187"/>
      <c r="G383" s="187"/>
      <c r="H383" s="187"/>
      <c r="I383" s="187"/>
      <c r="J383" s="187"/>
      <c r="K383" s="187"/>
      <c r="L383" s="187">
        <v>544643</v>
      </c>
    </row>
    <row r="384" spans="1:12" ht="18" customHeight="1">
      <c r="A384" s="188"/>
      <c r="B384" s="185" t="s">
        <v>800</v>
      </c>
      <c r="C384" s="186" t="s">
        <v>497</v>
      </c>
      <c r="D384" s="187">
        <v>96000</v>
      </c>
      <c r="E384" s="187"/>
      <c r="F384" s="187"/>
      <c r="G384" s="187"/>
      <c r="H384" s="187"/>
      <c r="I384" s="187"/>
      <c r="J384" s="187"/>
      <c r="K384" s="187"/>
      <c r="L384" s="187">
        <v>96000</v>
      </c>
    </row>
    <row r="385" spans="1:12" ht="18" customHeight="1">
      <c r="A385" s="188"/>
      <c r="B385" s="185" t="s">
        <v>801</v>
      </c>
      <c r="C385" s="186" t="s">
        <v>504</v>
      </c>
      <c r="D385" s="187">
        <v>12218573.73</v>
      </c>
      <c r="E385" s="187"/>
      <c r="F385" s="187"/>
      <c r="G385" s="187"/>
      <c r="H385" s="187"/>
      <c r="I385" s="187"/>
      <c r="J385" s="187"/>
      <c r="K385" s="187"/>
      <c r="L385" s="187">
        <v>12218573.73</v>
      </c>
    </row>
    <row r="386" spans="1:12" ht="18" customHeight="1">
      <c r="A386" s="188"/>
      <c r="B386" s="185" t="s">
        <v>811</v>
      </c>
      <c r="C386" s="186" t="s">
        <v>505</v>
      </c>
      <c r="D386" s="187">
        <v>1175296.1399999999</v>
      </c>
      <c r="E386" s="187"/>
      <c r="F386" s="187"/>
      <c r="G386" s="187"/>
      <c r="H386" s="187"/>
      <c r="I386" s="187"/>
      <c r="J386" s="187"/>
      <c r="K386" s="187"/>
      <c r="L386" s="187">
        <v>1175296.1399999999</v>
      </c>
    </row>
    <row r="387" spans="1:12" ht="18" customHeight="1">
      <c r="A387" s="188"/>
      <c r="B387" s="185" t="s">
        <v>812</v>
      </c>
      <c r="C387" s="186" t="s">
        <v>507</v>
      </c>
      <c r="D387" s="187">
        <v>281631.74</v>
      </c>
      <c r="E387" s="187"/>
      <c r="F387" s="187"/>
      <c r="G387" s="187"/>
      <c r="H387" s="187"/>
      <c r="I387" s="187"/>
      <c r="J387" s="187"/>
      <c r="K387" s="187"/>
      <c r="L387" s="187">
        <v>281631.74</v>
      </c>
    </row>
    <row r="388" spans="1:12" ht="18" customHeight="1">
      <c r="A388" s="188"/>
      <c r="B388" s="185" t="s">
        <v>802</v>
      </c>
      <c r="C388" s="186" t="s">
        <v>508</v>
      </c>
      <c r="D388" s="187">
        <v>743000</v>
      </c>
      <c r="E388" s="187"/>
      <c r="F388" s="187"/>
      <c r="G388" s="187"/>
      <c r="H388" s="187"/>
      <c r="I388" s="187"/>
      <c r="J388" s="187"/>
      <c r="K388" s="187"/>
      <c r="L388" s="187">
        <v>743000</v>
      </c>
    </row>
    <row r="389" spans="1:12" ht="18" customHeight="1">
      <c r="A389" s="188"/>
      <c r="B389" s="185" t="s">
        <v>804</v>
      </c>
      <c r="C389" s="186" t="s">
        <v>765</v>
      </c>
      <c r="D389" s="187">
        <v>2519351.4300000002</v>
      </c>
      <c r="E389" s="187"/>
      <c r="F389" s="187"/>
      <c r="G389" s="187"/>
      <c r="H389" s="187"/>
      <c r="I389" s="187"/>
      <c r="J389" s="187"/>
      <c r="K389" s="187"/>
      <c r="L389" s="187">
        <v>2519351.4300000002</v>
      </c>
    </row>
    <row r="390" spans="1:12" ht="18" customHeight="1">
      <c r="A390" s="188"/>
      <c r="B390" s="185" t="s">
        <v>853</v>
      </c>
      <c r="C390" s="186" t="s">
        <v>564</v>
      </c>
      <c r="D390" s="187">
        <v>374750</v>
      </c>
      <c r="E390" s="187"/>
      <c r="F390" s="187"/>
      <c r="G390" s="187"/>
      <c r="H390" s="187"/>
      <c r="I390" s="187"/>
      <c r="J390" s="187"/>
      <c r="K390" s="187"/>
      <c r="L390" s="187">
        <v>374750</v>
      </c>
    </row>
    <row r="391" spans="1:12" ht="18" customHeight="1">
      <c r="A391" s="188"/>
      <c r="B391" s="185" t="s">
        <v>854</v>
      </c>
      <c r="C391" s="186" t="s">
        <v>566</v>
      </c>
      <c r="D391" s="187">
        <v>2764446</v>
      </c>
      <c r="E391" s="187"/>
      <c r="F391" s="187"/>
      <c r="G391" s="187"/>
      <c r="H391" s="187"/>
      <c r="I391" s="187"/>
      <c r="J391" s="187"/>
      <c r="K391" s="187"/>
      <c r="L391" s="187">
        <v>2764446</v>
      </c>
    </row>
    <row r="392" spans="1:12" ht="18" customHeight="1">
      <c r="A392" s="188"/>
      <c r="B392" s="185" t="s">
        <v>855</v>
      </c>
      <c r="C392" s="186" t="s">
        <v>567</v>
      </c>
      <c r="D392" s="187">
        <v>2998000</v>
      </c>
      <c r="E392" s="187"/>
      <c r="F392" s="187"/>
      <c r="G392" s="187"/>
      <c r="H392" s="187"/>
      <c r="I392" s="187"/>
      <c r="J392" s="187"/>
      <c r="K392" s="187"/>
      <c r="L392" s="187">
        <v>2998000</v>
      </c>
    </row>
    <row r="393" spans="1:12" ht="18" customHeight="1">
      <c r="A393" s="188"/>
      <c r="B393" s="185" t="s">
        <v>817</v>
      </c>
      <c r="C393" s="186" t="s">
        <v>573</v>
      </c>
      <c r="D393" s="187">
        <v>7180542</v>
      </c>
      <c r="E393" s="187"/>
      <c r="F393" s="187"/>
      <c r="G393" s="187"/>
      <c r="H393" s="187"/>
      <c r="I393" s="187"/>
      <c r="J393" s="187"/>
      <c r="K393" s="187"/>
      <c r="L393" s="187">
        <v>7180542</v>
      </c>
    </row>
    <row r="394" spans="1:12" ht="18" customHeight="1">
      <c r="A394" s="188"/>
      <c r="B394" s="185" t="s">
        <v>848</v>
      </c>
      <c r="C394" s="186" t="s">
        <v>574</v>
      </c>
      <c r="D394" s="187">
        <v>0</v>
      </c>
      <c r="E394" s="187"/>
      <c r="F394" s="187"/>
      <c r="G394" s="187"/>
      <c r="H394" s="187"/>
      <c r="I394" s="187"/>
      <c r="J394" s="187"/>
      <c r="K394" s="187"/>
      <c r="L394" s="187">
        <v>0</v>
      </c>
    </row>
    <row r="395" spans="1:12" ht="18" customHeight="1">
      <c r="A395" s="188"/>
      <c r="B395" s="185" t="s">
        <v>856</v>
      </c>
      <c r="C395" s="186" t="s">
        <v>575</v>
      </c>
      <c r="D395" s="187">
        <v>0</v>
      </c>
      <c r="E395" s="187"/>
      <c r="F395" s="187"/>
      <c r="G395" s="187"/>
      <c r="H395" s="187"/>
      <c r="I395" s="187"/>
      <c r="J395" s="187"/>
      <c r="K395" s="187"/>
      <c r="L395" s="187">
        <v>0</v>
      </c>
    </row>
    <row r="396" spans="1:12" ht="18" customHeight="1">
      <c r="A396" s="188"/>
      <c r="B396" s="185" t="s">
        <v>806</v>
      </c>
      <c r="C396" s="186" t="s">
        <v>591</v>
      </c>
      <c r="D396" s="187">
        <v>2101328.42</v>
      </c>
      <c r="E396" s="187"/>
      <c r="F396" s="187"/>
      <c r="G396" s="187"/>
      <c r="H396" s="187"/>
      <c r="I396" s="187"/>
      <c r="J396" s="187"/>
      <c r="K396" s="187"/>
      <c r="L396" s="187">
        <v>2101328.42</v>
      </c>
    </row>
    <row r="397" spans="1:12" ht="18" customHeight="1">
      <c r="A397" s="188"/>
      <c r="B397" s="185" t="s">
        <v>807</v>
      </c>
      <c r="C397" s="186" t="s">
        <v>592</v>
      </c>
      <c r="D397" s="187">
        <v>874052.4</v>
      </c>
      <c r="E397" s="187"/>
      <c r="F397" s="187"/>
      <c r="G397" s="187"/>
      <c r="H397" s="187"/>
      <c r="I397" s="187"/>
      <c r="J397" s="187"/>
      <c r="K397" s="187"/>
      <c r="L397" s="187">
        <v>874052.4</v>
      </c>
    </row>
    <row r="398" spans="1:12" ht="18" customHeight="1">
      <c r="A398" s="188"/>
      <c r="C398" s="186" t="s">
        <v>857</v>
      </c>
      <c r="D398" s="187">
        <v>177371356.73999995</v>
      </c>
      <c r="E398" s="187"/>
      <c r="F398" s="187"/>
      <c r="G398" s="187"/>
      <c r="H398" s="187"/>
      <c r="I398" s="187"/>
      <c r="J398" s="187"/>
      <c r="K398" s="187"/>
      <c r="L398" s="187">
        <v>177371356.73999995</v>
      </c>
    </row>
    <row r="399" spans="1:12" ht="18" customHeight="1">
      <c r="A399" s="188" t="s">
        <v>653</v>
      </c>
      <c r="B399" s="185" t="s">
        <v>777</v>
      </c>
      <c r="C399" s="186" t="s">
        <v>442</v>
      </c>
      <c r="D399" s="187">
        <v>14168978.4</v>
      </c>
      <c r="E399" s="187"/>
      <c r="F399" s="187"/>
      <c r="G399" s="187"/>
      <c r="H399" s="187"/>
      <c r="I399" s="187"/>
      <c r="J399" s="187"/>
      <c r="K399" s="187"/>
      <c r="L399" s="187">
        <v>14168978.4</v>
      </c>
    </row>
    <row r="400" spans="1:12" ht="18" customHeight="1">
      <c r="A400" s="188"/>
      <c r="B400" s="185" t="s">
        <v>778</v>
      </c>
      <c r="C400" s="186" t="s">
        <v>443</v>
      </c>
      <c r="D400" s="187">
        <v>3633114.5</v>
      </c>
      <c r="E400" s="187"/>
      <c r="F400" s="187"/>
      <c r="G400" s="187"/>
      <c r="H400" s="187"/>
      <c r="I400" s="187"/>
      <c r="J400" s="187"/>
      <c r="K400" s="187"/>
      <c r="L400" s="187">
        <v>3633114.5</v>
      </c>
    </row>
    <row r="401" spans="1:12" ht="18" customHeight="1">
      <c r="A401" s="188"/>
      <c r="B401" s="185" t="s">
        <v>779</v>
      </c>
      <c r="C401" s="186" t="s">
        <v>445</v>
      </c>
      <c r="D401" s="187">
        <v>270000</v>
      </c>
      <c r="E401" s="187"/>
      <c r="F401" s="187"/>
      <c r="G401" s="187"/>
      <c r="H401" s="187"/>
      <c r="I401" s="187"/>
      <c r="J401" s="187"/>
      <c r="K401" s="187"/>
      <c r="L401" s="187">
        <v>270000</v>
      </c>
    </row>
    <row r="402" spans="1:12" ht="18" customHeight="1">
      <c r="A402" s="188"/>
      <c r="B402" s="185" t="s">
        <v>780</v>
      </c>
      <c r="C402" s="186" t="s">
        <v>450</v>
      </c>
      <c r="D402" s="187">
        <v>786134</v>
      </c>
      <c r="E402" s="187"/>
      <c r="F402" s="187"/>
      <c r="G402" s="187"/>
      <c r="H402" s="187"/>
      <c r="I402" s="187"/>
      <c r="J402" s="187"/>
      <c r="K402" s="187"/>
      <c r="L402" s="187">
        <v>786134</v>
      </c>
    </row>
    <row r="403" spans="1:12" ht="18" customHeight="1">
      <c r="A403" s="188"/>
      <c r="B403" s="185" t="s">
        <v>781</v>
      </c>
      <c r="C403" s="186" t="s">
        <v>452</v>
      </c>
      <c r="D403" s="187">
        <v>417000</v>
      </c>
      <c r="E403" s="187"/>
      <c r="F403" s="187"/>
      <c r="G403" s="187"/>
      <c r="H403" s="187"/>
      <c r="I403" s="187"/>
      <c r="J403" s="187"/>
      <c r="K403" s="187"/>
      <c r="L403" s="187">
        <v>417000</v>
      </c>
    </row>
    <row r="404" spans="1:12" ht="18" customHeight="1">
      <c r="A404" s="188"/>
      <c r="B404" s="185" t="s">
        <v>782</v>
      </c>
      <c r="C404" s="186" t="s">
        <v>455</v>
      </c>
      <c r="D404" s="187">
        <v>176750</v>
      </c>
      <c r="E404" s="187"/>
      <c r="F404" s="187"/>
      <c r="G404" s="187"/>
      <c r="H404" s="187"/>
      <c r="I404" s="187"/>
      <c r="J404" s="187"/>
      <c r="K404" s="187"/>
      <c r="L404" s="187">
        <v>176750</v>
      </c>
    </row>
    <row r="405" spans="1:12" ht="18" customHeight="1">
      <c r="A405" s="188"/>
      <c r="B405" s="185" t="s">
        <v>820</v>
      </c>
      <c r="C405" s="186" t="s">
        <v>457</v>
      </c>
      <c r="D405" s="187">
        <v>407500</v>
      </c>
      <c r="E405" s="187"/>
      <c r="F405" s="187"/>
      <c r="G405" s="187"/>
      <c r="H405" s="187"/>
      <c r="I405" s="187"/>
      <c r="J405" s="187"/>
      <c r="K405" s="187"/>
      <c r="L405" s="187">
        <v>407500</v>
      </c>
    </row>
    <row r="406" spans="1:12" ht="18" customHeight="1">
      <c r="A406" s="188"/>
      <c r="B406" s="185" t="s">
        <v>783</v>
      </c>
      <c r="C406" s="186" t="s">
        <v>458</v>
      </c>
      <c r="D406" s="187">
        <v>478587</v>
      </c>
      <c r="E406" s="187"/>
      <c r="F406" s="187"/>
      <c r="G406" s="187"/>
      <c r="H406" s="187"/>
      <c r="I406" s="187"/>
      <c r="J406" s="187"/>
      <c r="K406" s="187"/>
      <c r="L406" s="187">
        <v>478587</v>
      </c>
    </row>
    <row r="407" spans="1:12" ht="18" customHeight="1">
      <c r="A407" s="188"/>
      <c r="B407" s="185" t="s">
        <v>815</v>
      </c>
      <c r="C407" s="186" t="s">
        <v>462</v>
      </c>
      <c r="D407" s="187">
        <v>0</v>
      </c>
      <c r="E407" s="187"/>
      <c r="F407" s="187"/>
      <c r="G407" s="187"/>
      <c r="H407" s="187"/>
      <c r="I407" s="187"/>
      <c r="J407" s="187"/>
      <c r="K407" s="187"/>
      <c r="L407" s="187">
        <v>0</v>
      </c>
    </row>
    <row r="408" spans="1:12" ht="18" customHeight="1">
      <c r="A408" s="188"/>
      <c r="B408" s="185" t="s">
        <v>785</v>
      </c>
      <c r="C408" s="186" t="s">
        <v>463</v>
      </c>
      <c r="D408" s="187">
        <v>118800</v>
      </c>
      <c r="E408" s="187"/>
      <c r="F408" s="187"/>
      <c r="G408" s="187"/>
      <c r="H408" s="187"/>
      <c r="I408" s="187"/>
      <c r="J408" s="187"/>
      <c r="K408" s="187"/>
      <c r="L408" s="187">
        <v>118800</v>
      </c>
    </row>
    <row r="409" spans="1:12" ht="18" customHeight="1">
      <c r="A409" s="188"/>
      <c r="B409" s="185" t="s">
        <v>786</v>
      </c>
      <c r="C409" s="186" t="s">
        <v>471</v>
      </c>
      <c r="D409" s="187">
        <v>871529.71</v>
      </c>
      <c r="E409" s="187"/>
      <c r="F409" s="187"/>
      <c r="G409" s="187"/>
      <c r="H409" s="187"/>
      <c r="I409" s="187"/>
      <c r="J409" s="187"/>
      <c r="K409" s="187"/>
      <c r="L409" s="187">
        <v>871529.71</v>
      </c>
    </row>
    <row r="410" spans="1:12" ht="18" customHeight="1">
      <c r="A410" s="188"/>
      <c r="B410" s="185" t="s">
        <v>787</v>
      </c>
      <c r="C410" s="186" t="s">
        <v>472</v>
      </c>
      <c r="D410" s="187">
        <v>859569.95</v>
      </c>
      <c r="E410" s="187"/>
      <c r="F410" s="187"/>
      <c r="G410" s="187"/>
      <c r="H410" s="187"/>
      <c r="I410" s="187"/>
      <c r="J410" s="187"/>
      <c r="K410" s="187"/>
      <c r="L410" s="187">
        <v>859569.95</v>
      </c>
    </row>
    <row r="411" spans="1:12" ht="18" customHeight="1">
      <c r="A411" s="188"/>
      <c r="B411" s="185" t="s">
        <v>788</v>
      </c>
      <c r="C411" s="186" t="s">
        <v>475</v>
      </c>
      <c r="D411" s="187">
        <v>956437</v>
      </c>
      <c r="E411" s="187"/>
      <c r="F411" s="187"/>
      <c r="G411" s="187"/>
      <c r="H411" s="187"/>
      <c r="I411" s="187"/>
      <c r="J411" s="187"/>
      <c r="K411" s="187"/>
      <c r="L411" s="187">
        <v>956437</v>
      </c>
    </row>
    <row r="412" spans="1:12" ht="18" customHeight="1">
      <c r="A412" s="188"/>
      <c r="B412" s="185" t="s">
        <v>789</v>
      </c>
      <c r="C412" s="186" t="s">
        <v>476</v>
      </c>
      <c r="D412" s="187">
        <v>897938.72</v>
      </c>
      <c r="E412" s="187"/>
      <c r="F412" s="187"/>
      <c r="G412" s="187"/>
      <c r="H412" s="187"/>
      <c r="I412" s="187"/>
      <c r="J412" s="187"/>
      <c r="K412" s="187"/>
      <c r="L412" s="187">
        <v>897938.72</v>
      </c>
    </row>
    <row r="413" spans="1:12" ht="18" customHeight="1">
      <c r="A413" s="188"/>
      <c r="B413" s="185" t="s">
        <v>790</v>
      </c>
      <c r="C413" s="186" t="s">
        <v>477</v>
      </c>
      <c r="D413" s="187">
        <v>1097256.93</v>
      </c>
      <c r="E413" s="187"/>
      <c r="F413" s="187"/>
      <c r="G413" s="187"/>
      <c r="H413" s="187"/>
      <c r="I413" s="187"/>
      <c r="J413" s="187"/>
      <c r="K413" s="187"/>
      <c r="L413" s="187">
        <v>1097256.93</v>
      </c>
    </row>
    <row r="414" spans="1:12" ht="18" customHeight="1">
      <c r="A414" s="188"/>
      <c r="B414" s="185" t="s">
        <v>791</v>
      </c>
      <c r="C414" s="186" t="s">
        <v>478</v>
      </c>
      <c r="D414" s="187">
        <v>290203</v>
      </c>
      <c r="E414" s="187"/>
      <c r="F414" s="187"/>
      <c r="G414" s="187"/>
      <c r="H414" s="187"/>
      <c r="I414" s="187"/>
      <c r="J414" s="187"/>
      <c r="K414" s="187"/>
      <c r="L414" s="187">
        <v>290203</v>
      </c>
    </row>
    <row r="415" spans="1:12" ht="18" customHeight="1">
      <c r="A415" s="188"/>
      <c r="B415" s="185" t="s">
        <v>792</v>
      </c>
      <c r="C415" s="186" t="s">
        <v>480</v>
      </c>
      <c r="D415" s="187">
        <v>199225</v>
      </c>
      <c r="E415" s="187"/>
      <c r="F415" s="187"/>
      <c r="G415" s="187"/>
      <c r="H415" s="187"/>
      <c r="I415" s="187"/>
      <c r="J415" s="187"/>
      <c r="K415" s="187"/>
      <c r="L415" s="187">
        <v>199225</v>
      </c>
    </row>
    <row r="416" spans="1:12" ht="18" customHeight="1">
      <c r="A416" s="188"/>
      <c r="B416" s="185" t="s">
        <v>794</v>
      </c>
      <c r="C416" s="186" t="s">
        <v>484</v>
      </c>
      <c r="D416" s="187">
        <v>176077</v>
      </c>
      <c r="E416" s="187"/>
      <c r="F416" s="187"/>
      <c r="G416" s="187"/>
      <c r="H416" s="187"/>
      <c r="I416" s="187"/>
      <c r="J416" s="187"/>
      <c r="K416" s="187"/>
      <c r="L416" s="187">
        <v>176077</v>
      </c>
    </row>
    <row r="417" spans="1:12" ht="18" customHeight="1">
      <c r="A417" s="188"/>
      <c r="B417" s="185" t="s">
        <v>795</v>
      </c>
      <c r="C417" s="186" t="s">
        <v>486</v>
      </c>
      <c r="D417" s="187">
        <v>1799661.73</v>
      </c>
      <c r="E417" s="187"/>
      <c r="F417" s="187"/>
      <c r="G417" s="187"/>
      <c r="H417" s="187"/>
      <c r="I417" s="187"/>
      <c r="J417" s="187"/>
      <c r="K417" s="187"/>
      <c r="L417" s="187">
        <v>1799661.73</v>
      </c>
    </row>
    <row r="418" spans="1:12" ht="18" customHeight="1">
      <c r="A418" s="188"/>
      <c r="B418" s="185" t="s">
        <v>821</v>
      </c>
      <c r="C418" s="186" t="s">
        <v>488</v>
      </c>
      <c r="D418" s="187">
        <v>99547</v>
      </c>
      <c r="E418" s="187"/>
      <c r="F418" s="187"/>
      <c r="G418" s="187"/>
      <c r="H418" s="187"/>
      <c r="I418" s="187"/>
      <c r="J418" s="187"/>
      <c r="K418" s="187"/>
      <c r="L418" s="187">
        <v>99547</v>
      </c>
    </row>
    <row r="419" spans="1:12" ht="18" customHeight="1">
      <c r="A419" s="188"/>
      <c r="B419" s="185" t="s">
        <v>796</v>
      </c>
      <c r="C419" s="186" t="s">
        <v>489</v>
      </c>
      <c r="D419" s="187">
        <v>90330</v>
      </c>
      <c r="E419" s="187"/>
      <c r="F419" s="187"/>
      <c r="G419" s="187"/>
      <c r="H419" s="187"/>
      <c r="I419" s="187"/>
      <c r="J419" s="187"/>
      <c r="K419" s="187"/>
      <c r="L419" s="187">
        <v>90330</v>
      </c>
    </row>
    <row r="420" spans="1:12" ht="18" customHeight="1">
      <c r="A420" s="188"/>
      <c r="B420" s="185" t="s">
        <v>797</v>
      </c>
      <c r="C420" s="186" t="s">
        <v>490</v>
      </c>
      <c r="D420" s="187">
        <v>571328</v>
      </c>
      <c r="E420" s="187"/>
      <c r="F420" s="187"/>
      <c r="G420" s="187"/>
      <c r="H420" s="187"/>
      <c r="I420" s="187"/>
      <c r="J420" s="187"/>
      <c r="K420" s="187"/>
      <c r="L420" s="187">
        <v>571328</v>
      </c>
    </row>
    <row r="421" spans="1:12" ht="18" customHeight="1">
      <c r="A421" s="188"/>
      <c r="B421" s="185" t="s">
        <v>816</v>
      </c>
      <c r="C421" s="186" t="s">
        <v>495</v>
      </c>
      <c r="D421" s="187">
        <v>99700</v>
      </c>
      <c r="E421" s="187"/>
      <c r="F421" s="187"/>
      <c r="G421" s="187"/>
      <c r="H421" s="187"/>
      <c r="I421" s="187"/>
      <c r="J421" s="187"/>
      <c r="K421" s="187"/>
      <c r="L421" s="187">
        <v>99700</v>
      </c>
    </row>
    <row r="422" spans="1:12" ht="18" customHeight="1">
      <c r="A422" s="188"/>
      <c r="B422" s="185" t="s">
        <v>799</v>
      </c>
      <c r="C422" s="186" t="s">
        <v>496</v>
      </c>
      <c r="D422" s="187">
        <v>4914249</v>
      </c>
      <c r="E422" s="187"/>
      <c r="F422" s="187"/>
      <c r="G422" s="187"/>
      <c r="H422" s="187"/>
      <c r="I422" s="187"/>
      <c r="J422" s="187"/>
      <c r="K422" s="187"/>
      <c r="L422" s="187">
        <v>4914249</v>
      </c>
    </row>
    <row r="423" spans="1:12" ht="18" customHeight="1">
      <c r="A423" s="188"/>
      <c r="B423" s="185" t="s">
        <v>801</v>
      </c>
      <c r="C423" s="186" t="s">
        <v>504</v>
      </c>
      <c r="D423" s="187">
        <v>3350888.5</v>
      </c>
      <c r="E423" s="187"/>
      <c r="F423" s="187"/>
      <c r="G423" s="187"/>
      <c r="H423" s="187"/>
      <c r="I423" s="187"/>
      <c r="J423" s="187"/>
      <c r="K423" s="187"/>
      <c r="L423" s="187">
        <v>3350888.5</v>
      </c>
    </row>
    <row r="424" spans="1:12" ht="18" customHeight="1">
      <c r="A424" s="188"/>
      <c r="B424" s="185" t="s">
        <v>812</v>
      </c>
      <c r="C424" s="186" t="s">
        <v>507</v>
      </c>
      <c r="D424" s="187">
        <v>275425</v>
      </c>
      <c r="E424" s="187"/>
      <c r="F424" s="187"/>
      <c r="G424" s="187"/>
      <c r="H424" s="187"/>
      <c r="I424" s="187"/>
      <c r="J424" s="187"/>
      <c r="K424" s="187"/>
      <c r="L424" s="187">
        <v>275425</v>
      </c>
    </row>
    <row r="425" spans="1:12" ht="18" customHeight="1">
      <c r="A425" s="188"/>
      <c r="B425" s="185" t="s">
        <v>802</v>
      </c>
      <c r="C425" s="186" t="s">
        <v>508</v>
      </c>
      <c r="D425" s="187">
        <v>95552</v>
      </c>
      <c r="E425" s="187"/>
      <c r="F425" s="187"/>
      <c r="G425" s="187"/>
      <c r="H425" s="187"/>
      <c r="I425" s="187"/>
      <c r="J425" s="187"/>
      <c r="K425" s="187"/>
      <c r="L425" s="187">
        <v>95552</v>
      </c>
    </row>
    <row r="426" spans="1:12" ht="18" customHeight="1">
      <c r="A426" s="188"/>
      <c r="B426" s="185" t="s">
        <v>804</v>
      </c>
      <c r="C426" s="186" t="s">
        <v>765</v>
      </c>
      <c r="D426" s="187">
        <v>1099267.95</v>
      </c>
      <c r="E426" s="187"/>
      <c r="F426" s="187"/>
      <c r="G426" s="187"/>
      <c r="H426" s="187"/>
      <c r="I426" s="187"/>
      <c r="J426" s="187"/>
      <c r="K426" s="187"/>
      <c r="L426" s="187">
        <v>1099267.95</v>
      </c>
    </row>
    <row r="427" spans="1:12" ht="18" customHeight="1">
      <c r="A427" s="188"/>
      <c r="B427" s="185" t="s">
        <v>817</v>
      </c>
      <c r="C427" s="186" t="s">
        <v>573</v>
      </c>
      <c r="D427" s="187">
        <v>495148</v>
      </c>
      <c r="E427" s="187"/>
      <c r="F427" s="187"/>
      <c r="G427" s="187"/>
      <c r="H427" s="187"/>
      <c r="I427" s="187"/>
      <c r="J427" s="187"/>
      <c r="K427" s="187"/>
      <c r="L427" s="187">
        <v>495148</v>
      </c>
    </row>
    <row r="428" spans="1:12" ht="18" customHeight="1">
      <c r="A428" s="188"/>
      <c r="B428" s="185" t="s">
        <v>806</v>
      </c>
      <c r="C428" s="186" t="s">
        <v>591</v>
      </c>
      <c r="D428" s="187">
        <v>245101</v>
      </c>
      <c r="E428" s="187"/>
      <c r="F428" s="187"/>
      <c r="G428" s="187"/>
      <c r="H428" s="187"/>
      <c r="I428" s="187"/>
      <c r="J428" s="187"/>
      <c r="K428" s="187"/>
      <c r="L428" s="187">
        <v>245101</v>
      </c>
    </row>
    <row r="429" spans="1:12" ht="18" customHeight="1">
      <c r="A429" s="188"/>
      <c r="B429" s="185" t="s">
        <v>807</v>
      </c>
      <c r="C429" s="186" t="s">
        <v>592</v>
      </c>
      <c r="D429" s="187">
        <v>796718.43</v>
      </c>
      <c r="E429" s="187"/>
      <c r="F429" s="187"/>
      <c r="G429" s="187"/>
      <c r="H429" s="187"/>
      <c r="I429" s="187"/>
      <c r="J429" s="187"/>
      <c r="K429" s="187"/>
      <c r="L429" s="187">
        <v>796718.43</v>
      </c>
    </row>
    <row r="430" spans="1:12" ht="18" customHeight="1">
      <c r="A430" s="188"/>
      <c r="B430" s="185" t="s">
        <v>818</v>
      </c>
      <c r="C430" s="186" t="s">
        <v>596</v>
      </c>
      <c r="D430" s="187">
        <v>399500</v>
      </c>
      <c r="E430" s="187"/>
      <c r="F430" s="187"/>
      <c r="G430" s="187"/>
      <c r="H430" s="187"/>
      <c r="I430" s="187"/>
      <c r="J430" s="187"/>
      <c r="K430" s="187"/>
      <c r="L430" s="187">
        <v>399500</v>
      </c>
    </row>
    <row r="431" spans="1:12" ht="18" customHeight="1">
      <c r="A431" s="188"/>
      <c r="B431" s="185" t="s">
        <v>840</v>
      </c>
      <c r="C431" s="186" t="s">
        <v>611</v>
      </c>
      <c r="D431" s="187">
        <v>497089</v>
      </c>
      <c r="E431" s="187"/>
      <c r="F431" s="187"/>
      <c r="G431" s="187"/>
      <c r="H431" s="187"/>
      <c r="I431" s="187"/>
      <c r="J431" s="187"/>
      <c r="K431" s="187"/>
      <c r="L431" s="187">
        <v>497089</v>
      </c>
    </row>
    <row r="432" spans="1:12" ht="18" customHeight="1">
      <c r="A432" s="188"/>
      <c r="C432" s="186" t="s">
        <v>858</v>
      </c>
      <c r="D432" s="187">
        <v>40634606.82</v>
      </c>
      <c r="E432" s="187"/>
      <c r="F432" s="187"/>
      <c r="G432" s="187"/>
      <c r="H432" s="187"/>
      <c r="I432" s="187"/>
      <c r="J432" s="187"/>
      <c r="K432" s="187"/>
      <c r="L432" s="187">
        <v>40634606.82</v>
      </c>
    </row>
    <row r="433" spans="1:12" ht="18" customHeight="1">
      <c r="A433" s="188" t="s">
        <v>654</v>
      </c>
      <c r="B433" s="185" t="s">
        <v>777</v>
      </c>
      <c r="C433" s="186" t="s">
        <v>442</v>
      </c>
      <c r="D433" s="187">
        <v>20896902.300000001</v>
      </c>
      <c r="E433" s="187"/>
      <c r="F433" s="187"/>
      <c r="G433" s="187"/>
      <c r="H433" s="187"/>
      <c r="I433" s="187"/>
      <c r="J433" s="187"/>
      <c r="K433" s="187"/>
      <c r="L433" s="187">
        <v>20896902.300000001</v>
      </c>
    </row>
    <row r="434" spans="1:12" ht="18" customHeight="1">
      <c r="A434" s="188"/>
      <c r="B434" s="185" t="s">
        <v>778</v>
      </c>
      <c r="C434" s="186" t="s">
        <v>443</v>
      </c>
      <c r="D434" s="187">
        <v>1798069.24</v>
      </c>
      <c r="E434" s="187"/>
      <c r="F434" s="187"/>
      <c r="G434" s="187"/>
      <c r="H434" s="187"/>
      <c r="I434" s="187"/>
      <c r="J434" s="187"/>
      <c r="K434" s="187"/>
      <c r="L434" s="187">
        <v>1798069.24</v>
      </c>
    </row>
    <row r="435" spans="1:12" ht="18" customHeight="1">
      <c r="A435" s="188"/>
      <c r="B435" s="185" t="s">
        <v>779</v>
      </c>
      <c r="C435" s="186" t="s">
        <v>445</v>
      </c>
      <c r="D435" s="187">
        <v>360000</v>
      </c>
      <c r="E435" s="187"/>
      <c r="F435" s="187"/>
      <c r="G435" s="187"/>
      <c r="H435" s="187"/>
      <c r="I435" s="187"/>
      <c r="J435" s="187"/>
      <c r="K435" s="187"/>
      <c r="L435" s="187">
        <v>360000</v>
      </c>
    </row>
    <row r="436" spans="1:12" ht="18" customHeight="1">
      <c r="A436" s="188"/>
      <c r="B436" s="185" t="s">
        <v>780</v>
      </c>
      <c r="C436" s="186" t="s">
        <v>450</v>
      </c>
      <c r="D436" s="187">
        <v>876763</v>
      </c>
      <c r="E436" s="187"/>
      <c r="F436" s="187"/>
      <c r="G436" s="187"/>
      <c r="H436" s="187"/>
      <c r="I436" s="187"/>
      <c r="J436" s="187"/>
      <c r="K436" s="187"/>
      <c r="L436" s="187">
        <v>876763</v>
      </c>
    </row>
    <row r="437" spans="1:12" ht="18" customHeight="1">
      <c r="A437" s="188"/>
      <c r="B437" s="185" t="s">
        <v>781</v>
      </c>
      <c r="C437" s="186" t="s">
        <v>452</v>
      </c>
      <c r="D437" s="187">
        <v>179500</v>
      </c>
      <c r="E437" s="187"/>
      <c r="F437" s="187"/>
      <c r="G437" s="187"/>
      <c r="H437" s="187"/>
      <c r="I437" s="187"/>
      <c r="J437" s="187"/>
      <c r="K437" s="187"/>
      <c r="L437" s="187">
        <v>179500</v>
      </c>
    </row>
    <row r="438" spans="1:12" ht="18" customHeight="1">
      <c r="A438" s="188"/>
      <c r="B438" s="185" t="s">
        <v>782</v>
      </c>
      <c r="C438" s="186" t="s">
        <v>455</v>
      </c>
      <c r="D438" s="187">
        <v>82400</v>
      </c>
      <c r="E438" s="187"/>
      <c r="F438" s="187"/>
      <c r="G438" s="187"/>
      <c r="H438" s="187"/>
      <c r="I438" s="187"/>
      <c r="J438" s="187"/>
      <c r="K438" s="187"/>
      <c r="L438" s="187">
        <v>82400</v>
      </c>
    </row>
    <row r="439" spans="1:12" ht="18" customHeight="1">
      <c r="A439" s="188"/>
      <c r="B439" s="185" t="s">
        <v>820</v>
      </c>
      <c r="C439" s="186" t="s">
        <v>457</v>
      </c>
      <c r="D439" s="187">
        <v>0</v>
      </c>
      <c r="E439" s="187"/>
      <c r="F439" s="187"/>
      <c r="G439" s="187"/>
      <c r="H439" s="187"/>
      <c r="I439" s="187"/>
      <c r="J439" s="187"/>
      <c r="K439" s="187"/>
      <c r="L439" s="187">
        <v>0</v>
      </c>
    </row>
    <row r="440" spans="1:12" ht="18" customHeight="1">
      <c r="A440" s="188"/>
      <c r="B440" s="185" t="s">
        <v>783</v>
      </c>
      <c r="C440" s="186" t="s">
        <v>458</v>
      </c>
      <c r="D440" s="187">
        <v>44906</v>
      </c>
      <c r="E440" s="187"/>
      <c r="F440" s="187"/>
      <c r="G440" s="187"/>
      <c r="H440" s="187"/>
      <c r="I440" s="187"/>
      <c r="J440" s="187"/>
      <c r="K440" s="187"/>
      <c r="L440" s="187">
        <v>44906</v>
      </c>
    </row>
    <row r="441" spans="1:12" ht="18" customHeight="1">
      <c r="A441" s="188"/>
      <c r="B441" s="185" t="s">
        <v>815</v>
      </c>
      <c r="C441" s="186" t="s">
        <v>462</v>
      </c>
      <c r="D441" s="187">
        <v>0</v>
      </c>
      <c r="E441" s="187"/>
      <c r="F441" s="187"/>
      <c r="G441" s="187"/>
      <c r="H441" s="187"/>
      <c r="I441" s="187"/>
      <c r="J441" s="187"/>
      <c r="K441" s="187"/>
      <c r="L441" s="187">
        <v>0</v>
      </c>
    </row>
    <row r="442" spans="1:12" ht="18" customHeight="1">
      <c r="A442" s="188"/>
      <c r="B442" s="185" t="s">
        <v>785</v>
      </c>
      <c r="C442" s="186" t="s">
        <v>463</v>
      </c>
      <c r="D442" s="187">
        <v>165200</v>
      </c>
      <c r="E442" s="187"/>
      <c r="F442" s="187"/>
      <c r="G442" s="187"/>
      <c r="H442" s="187"/>
      <c r="I442" s="187"/>
      <c r="J442" s="187"/>
      <c r="K442" s="187"/>
      <c r="L442" s="187">
        <v>165200</v>
      </c>
    </row>
    <row r="443" spans="1:12" ht="18" customHeight="1">
      <c r="A443" s="188"/>
      <c r="B443" s="185" t="s">
        <v>786</v>
      </c>
      <c r="C443" s="186" t="s">
        <v>471</v>
      </c>
      <c r="D443" s="187">
        <v>1354188.49</v>
      </c>
      <c r="E443" s="187"/>
      <c r="F443" s="187"/>
      <c r="G443" s="187"/>
      <c r="H443" s="187"/>
      <c r="I443" s="187"/>
      <c r="J443" s="187"/>
      <c r="K443" s="187"/>
      <c r="L443" s="187">
        <v>1354188.49</v>
      </c>
    </row>
    <row r="444" spans="1:12" ht="18" customHeight="1">
      <c r="A444" s="188"/>
      <c r="B444" s="185" t="s">
        <v>787</v>
      </c>
      <c r="C444" s="186" t="s">
        <v>472</v>
      </c>
      <c r="D444" s="187">
        <v>783588</v>
      </c>
      <c r="E444" s="187"/>
      <c r="F444" s="187"/>
      <c r="G444" s="187"/>
      <c r="H444" s="187"/>
      <c r="I444" s="187"/>
      <c r="J444" s="187"/>
      <c r="K444" s="187"/>
      <c r="L444" s="187">
        <v>783588</v>
      </c>
    </row>
    <row r="445" spans="1:12" ht="18" customHeight="1">
      <c r="A445" s="188"/>
      <c r="B445" s="185" t="s">
        <v>788</v>
      </c>
      <c r="C445" s="186" t="s">
        <v>475</v>
      </c>
      <c r="D445" s="187">
        <v>268224.71999999997</v>
      </c>
      <c r="E445" s="187"/>
      <c r="F445" s="187"/>
      <c r="G445" s="187"/>
      <c r="H445" s="187"/>
      <c r="I445" s="187"/>
      <c r="J445" s="187"/>
      <c r="K445" s="187"/>
      <c r="L445" s="187">
        <v>268224.71999999997</v>
      </c>
    </row>
    <row r="446" spans="1:12" ht="18" customHeight="1">
      <c r="A446" s="188"/>
      <c r="B446" s="185" t="s">
        <v>789</v>
      </c>
      <c r="C446" s="186" t="s">
        <v>476</v>
      </c>
      <c r="D446" s="187">
        <v>1382766.34</v>
      </c>
      <c r="E446" s="187"/>
      <c r="F446" s="187"/>
      <c r="G446" s="187"/>
      <c r="H446" s="187"/>
      <c r="I446" s="187"/>
      <c r="J446" s="187"/>
      <c r="K446" s="187"/>
      <c r="L446" s="187">
        <v>1382766.34</v>
      </c>
    </row>
    <row r="447" spans="1:12" ht="18" customHeight="1">
      <c r="A447" s="188"/>
      <c r="B447" s="185" t="s">
        <v>790</v>
      </c>
      <c r="C447" s="186" t="s">
        <v>477</v>
      </c>
      <c r="D447" s="187">
        <v>1195416.92</v>
      </c>
      <c r="E447" s="187"/>
      <c r="F447" s="187"/>
      <c r="G447" s="187"/>
      <c r="H447" s="187"/>
      <c r="I447" s="187"/>
      <c r="J447" s="187"/>
      <c r="K447" s="187"/>
      <c r="L447" s="187">
        <v>1195416.92</v>
      </c>
    </row>
    <row r="448" spans="1:12" ht="18" customHeight="1">
      <c r="A448" s="188"/>
      <c r="B448" s="185" t="s">
        <v>791</v>
      </c>
      <c r="C448" s="186" t="s">
        <v>478</v>
      </c>
      <c r="D448" s="187">
        <v>325818</v>
      </c>
      <c r="E448" s="187"/>
      <c r="F448" s="187"/>
      <c r="G448" s="187"/>
      <c r="H448" s="187"/>
      <c r="I448" s="187"/>
      <c r="J448" s="187"/>
      <c r="K448" s="187"/>
      <c r="L448" s="187">
        <v>325818</v>
      </c>
    </row>
    <row r="449" spans="1:12" ht="18" customHeight="1">
      <c r="A449" s="188"/>
      <c r="B449" s="185" t="s">
        <v>792</v>
      </c>
      <c r="C449" s="186" t="s">
        <v>480</v>
      </c>
      <c r="D449" s="187">
        <v>240375</v>
      </c>
      <c r="E449" s="187"/>
      <c r="F449" s="187"/>
      <c r="G449" s="187"/>
      <c r="H449" s="187"/>
      <c r="I449" s="187"/>
      <c r="J449" s="187"/>
      <c r="K449" s="187"/>
      <c r="L449" s="187">
        <v>240375</v>
      </c>
    </row>
    <row r="450" spans="1:12" ht="18" customHeight="1">
      <c r="A450" s="188"/>
      <c r="B450" s="185" t="s">
        <v>793</v>
      </c>
      <c r="C450" s="186" t="s">
        <v>482</v>
      </c>
      <c r="D450" s="187">
        <v>42800</v>
      </c>
      <c r="E450" s="187"/>
      <c r="F450" s="187"/>
      <c r="G450" s="187"/>
      <c r="H450" s="187"/>
      <c r="I450" s="187"/>
      <c r="J450" s="187"/>
      <c r="K450" s="187"/>
      <c r="L450" s="187">
        <v>42800</v>
      </c>
    </row>
    <row r="451" spans="1:12" ht="18" customHeight="1">
      <c r="A451" s="188"/>
      <c r="B451" s="185" t="s">
        <v>794</v>
      </c>
      <c r="C451" s="186" t="s">
        <v>484</v>
      </c>
      <c r="D451" s="187">
        <v>287285.55</v>
      </c>
      <c r="E451" s="187"/>
      <c r="F451" s="187"/>
      <c r="G451" s="187"/>
      <c r="H451" s="187"/>
      <c r="I451" s="187"/>
      <c r="J451" s="187"/>
      <c r="K451" s="187"/>
      <c r="L451" s="187">
        <v>287285.55</v>
      </c>
    </row>
    <row r="452" spans="1:12" ht="18" customHeight="1">
      <c r="A452" s="188"/>
      <c r="B452" s="185" t="s">
        <v>795</v>
      </c>
      <c r="C452" s="186" t="s">
        <v>486</v>
      </c>
      <c r="D452" s="187">
        <v>1854974.57</v>
      </c>
      <c r="E452" s="187"/>
      <c r="F452" s="187"/>
      <c r="G452" s="187"/>
      <c r="H452" s="187"/>
      <c r="I452" s="187"/>
      <c r="J452" s="187"/>
      <c r="K452" s="187"/>
      <c r="L452" s="187">
        <v>1854974.57</v>
      </c>
    </row>
    <row r="453" spans="1:12" ht="18" customHeight="1">
      <c r="A453" s="188"/>
      <c r="B453" s="185" t="s">
        <v>797</v>
      </c>
      <c r="C453" s="186" t="s">
        <v>490</v>
      </c>
      <c r="D453" s="187">
        <v>954857</v>
      </c>
      <c r="E453" s="187"/>
      <c r="F453" s="187"/>
      <c r="G453" s="187"/>
      <c r="H453" s="187"/>
      <c r="I453" s="187"/>
      <c r="J453" s="187"/>
      <c r="K453" s="187"/>
      <c r="L453" s="187">
        <v>954857</v>
      </c>
    </row>
    <row r="454" spans="1:12" ht="18" customHeight="1">
      <c r="A454" s="188"/>
      <c r="B454" s="185" t="s">
        <v>822</v>
      </c>
      <c r="C454" s="186" t="s">
        <v>494</v>
      </c>
      <c r="D454" s="187">
        <v>0</v>
      </c>
      <c r="E454" s="187"/>
      <c r="F454" s="187"/>
      <c r="G454" s="187"/>
      <c r="H454" s="187"/>
      <c r="I454" s="187"/>
      <c r="J454" s="187"/>
      <c r="K454" s="187"/>
      <c r="L454" s="187">
        <v>0</v>
      </c>
    </row>
    <row r="455" spans="1:12" ht="18" customHeight="1">
      <c r="A455" s="188"/>
      <c r="B455" s="185" t="s">
        <v>816</v>
      </c>
      <c r="C455" s="186" t="s">
        <v>495</v>
      </c>
      <c r="D455" s="187">
        <v>299976.62</v>
      </c>
      <c r="E455" s="187"/>
      <c r="F455" s="187"/>
      <c r="G455" s="187"/>
      <c r="H455" s="187"/>
      <c r="I455" s="187"/>
      <c r="J455" s="187"/>
      <c r="K455" s="187"/>
      <c r="L455" s="187">
        <v>299976.62</v>
      </c>
    </row>
    <row r="456" spans="1:12" ht="18" customHeight="1">
      <c r="A456" s="188"/>
      <c r="B456" s="185" t="s">
        <v>799</v>
      </c>
      <c r="C456" s="186" t="s">
        <v>496</v>
      </c>
      <c r="D456" s="187">
        <v>4258799.1900000004</v>
      </c>
      <c r="E456" s="187"/>
      <c r="F456" s="187"/>
      <c r="G456" s="187"/>
      <c r="H456" s="187"/>
      <c r="I456" s="187"/>
      <c r="J456" s="187"/>
      <c r="K456" s="187"/>
      <c r="L456" s="187">
        <v>4258799.1900000004</v>
      </c>
    </row>
    <row r="457" spans="1:12" ht="18" customHeight="1">
      <c r="A457" s="188"/>
      <c r="B457" s="185" t="s">
        <v>832</v>
      </c>
      <c r="C457" s="186" t="s">
        <v>501</v>
      </c>
      <c r="D457" s="187">
        <v>1458787.9</v>
      </c>
      <c r="E457" s="187"/>
      <c r="F457" s="187"/>
      <c r="G457" s="187"/>
      <c r="H457" s="187"/>
      <c r="I457" s="187"/>
      <c r="J457" s="187"/>
      <c r="K457" s="187"/>
      <c r="L457" s="187">
        <v>1458787.9</v>
      </c>
    </row>
    <row r="458" spans="1:12" ht="18" customHeight="1">
      <c r="A458" s="188"/>
      <c r="B458" s="185" t="s">
        <v>801</v>
      </c>
      <c r="C458" s="186" t="s">
        <v>504</v>
      </c>
      <c r="D458" s="187">
        <v>2922880.02</v>
      </c>
      <c r="E458" s="187"/>
      <c r="F458" s="187"/>
      <c r="G458" s="187"/>
      <c r="H458" s="187"/>
      <c r="I458" s="187"/>
      <c r="J458" s="187"/>
      <c r="K458" s="187"/>
      <c r="L458" s="187">
        <v>2922880.02</v>
      </c>
    </row>
    <row r="459" spans="1:12" ht="18" customHeight="1">
      <c r="A459" s="188"/>
      <c r="B459" s="185" t="s">
        <v>812</v>
      </c>
      <c r="C459" s="186" t="s">
        <v>507</v>
      </c>
      <c r="D459" s="187">
        <v>319918.99</v>
      </c>
      <c r="E459" s="187"/>
      <c r="F459" s="187"/>
      <c r="G459" s="187"/>
      <c r="H459" s="187"/>
      <c r="I459" s="187"/>
      <c r="J459" s="187"/>
      <c r="K459" s="187"/>
      <c r="L459" s="187">
        <v>319918.99</v>
      </c>
    </row>
    <row r="460" spans="1:12" ht="18" customHeight="1">
      <c r="A460" s="188"/>
      <c r="B460" s="185" t="s">
        <v>802</v>
      </c>
      <c r="C460" s="186" t="s">
        <v>508</v>
      </c>
      <c r="D460" s="187">
        <v>37400</v>
      </c>
      <c r="E460" s="187"/>
      <c r="F460" s="187"/>
      <c r="G460" s="187"/>
      <c r="H460" s="187"/>
      <c r="I460" s="187"/>
      <c r="J460" s="187"/>
      <c r="K460" s="187"/>
      <c r="L460" s="187">
        <v>37400</v>
      </c>
    </row>
    <row r="461" spans="1:12" ht="18" customHeight="1">
      <c r="A461" s="188"/>
      <c r="B461" s="185" t="s">
        <v>804</v>
      </c>
      <c r="C461" s="186" t="s">
        <v>765</v>
      </c>
      <c r="D461" s="187">
        <v>1361819.4</v>
      </c>
      <c r="E461" s="187"/>
      <c r="F461" s="187"/>
      <c r="G461" s="187"/>
      <c r="H461" s="187"/>
      <c r="I461" s="187"/>
      <c r="J461" s="187"/>
      <c r="K461" s="187"/>
      <c r="L461" s="187">
        <v>1361819.4</v>
      </c>
    </row>
    <row r="462" spans="1:12" ht="18" customHeight="1">
      <c r="A462" s="188"/>
      <c r="B462" s="185" t="s">
        <v>817</v>
      </c>
      <c r="C462" s="186" t="s">
        <v>573</v>
      </c>
      <c r="D462" s="187">
        <v>31019</v>
      </c>
      <c r="E462" s="187"/>
      <c r="F462" s="187"/>
      <c r="G462" s="187"/>
      <c r="H462" s="187"/>
      <c r="I462" s="187"/>
      <c r="J462" s="187"/>
      <c r="K462" s="187"/>
      <c r="L462" s="187">
        <v>31019</v>
      </c>
    </row>
    <row r="463" spans="1:12" ht="18" customHeight="1">
      <c r="A463" s="188"/>
      <c r="B463" s="185" t="s">
        <v>806</v>
      </c>
      <c r="C463" s="186" t="s">
        <v>591</v>
      </c>
      <c r="D463" s="187">
        <v>1731329</v>
      </c>
      <c r="E463" s="187"/>
      <c r="F463" s="187"/>
      <c r="G463" s="187"/>
      <c r="H463" s="187"/>
      <c r="I463" s="187"/>
      <c r="J463" s="187"/>
      <c r="K463" s="187"/>
      <c r="L463" s="187">
        <v>1731329</v>
      </c>
    </row>
    <row r="464" spans="1:12" ht="18" customHeight="1">
      <c r="A464" s="188"/>
      <c r="B464" s="185" t="s">
        <v>807</v>
      </c>
      <c r="C464" s="186" t="s">
        <v>592</v>
      </c>
      <c r="D464" s="187">
        <v>494375</v>
      </c>
      <c r="E464" s="187"/>
      <c r="F464" s="187"/>
      <c r="G464" s="187"/>
      <c r="H464" s="187"/>
      <c r="I464" s="187"/>
      <c r="J464" s="187"/>
      <c r="K464" s="187"/>
      <c r="L464" s="187">
        <v>494375</v>
      </c>
    </row>
    <row r="465" spans="1:12" ht="18" customHeight="1">
      <c r="A465" s="188"/>
      <c r="C465" s="186" t="s">
        <v>859</v>
      </c>
      <c r="D465" s="187">
        <v>46010340.25</v>
      </c>
      <c r="E465" s="187"/>
      <c r="F465" s="187"/>
      <c r="G465" s="187"/>
      <c r="H465" s="187"/>
      <c r="I465" s="187"/>
      <c r="J465" s="187"/>
      <c r="K465" s="187"/>
      <c r="L465" s="187">
        <v>46010340.25</v>
      </c>
    </row>
    <row r="466" spans="1:12" ht="18" customHeight="1">
      <c r="A466" s="188" t="s">
        <v>655</v>
      </c>
      <c r="B466" s="185" t="s">
        <v>777</v>
      </c>
      <c r="C466" s="186" t="s">
        <v>442</v>
      </c>
      <c r="D466" s="187">
        <v>10223761.199999999</v>
      </c>
      <c r="E466" s="187"/>
      <c r="F466" s="187"/>
      <c r="G466" s="187"/>
      <c r="H466" s="187"/>
      <c r="I466" s="187"/>
      <c r="J466" s="187"/>
      <c r="K466" s="187"/>
      <c r="L466" s="187">
        <v>10223761.199999999</v>
      </c>
    </row>
    <row r="467" spans="1:12" ht="18" customHeight="1">
      <c r="A467" s="188"/>
      <c r="B467" s="185" t="s">
        <v>778</v>
      </c>
      <c r="C467" s="186" t="s">
        <v>443</v>
      </c>
      <c r="D467" s="187">
        <v>1289778</v>
      </c>
      <c r="E467" s="187"/>
      <c r="F467" s="187"/>
      <c r="G467" s="187"/>
      <c r="H467" s="187"/>
      <c r="I467" s="187"/>
      <c r="J467" s="187"/>
      <c r="K467" s="187"/>
      <c r="L467" s="187">
        <v>1289778</v>
      </c>
    </row>
    <row r="468" spans="1:12" ht="18" customHeight="1">
      <c r="A468" s="188"/>
      <c r="B468" s="185" t="s">
        <v>779</v>
      </c>
      <c r="C468" s="186" t="s">
        <v>445</v>
      </c>
      <c r="D468" s="187">
        <v>180000</v>
      </c>
      <c r="E468" s="187"/>
      <c r="F468" s="187"/>
      <c r="G468" s="187"/>
      <c r="H468" s="187"/>
      <c r="I468" s="187"/>
      <c r="J468" s="187"/>
      <c r="K468" s="187"/>
      <c r="L468" s="187">
        <v>180000</v>
      </c>
    </row>
    <row r="469" spans="1:12" ht="18" customHeight="1">
      <c r="A469" s="188"/>
      <c r="B469" s="185" t="s">
        <v>780</v>
      </c>
      <c r="C469" s="186" t="s">
        <v>450</v>
      </c>
      <c r="D469" s="187">
        <v>460930</v>
      </c>
      <c r="E469" s="187"/>
      <c r="F469" s="187"/>
      <c r="G469" s="187"/>
      <c r="H469" s="187"/>
      <c r="I469" s="187"/>
      <c r="J469" s="187"/>
      <c r="K469" s="187"/>
      <c r="L469" s="187">
        <v>460930</v>
      </c>
    </row>
    <row r="470" spans="1:12" ht="18" customHeight="1">
      <c r="A470" s="188"/>
      <c r="B470" s="185" t="s">
        <v>820</v>
      </c>
      <c r="C470" s="186" t="s">
        <v>457</v>
      </c>
      <c r="D470" s="187">
        <v>0</v>
      </c>
      <c r="E470" s="187"/>
      <c r="F470" s="187"/>
      <c r="G470" s="187"/>
      <c r="H470" s="187"/>
      <c r="I470" s="187"/>
      <c r="J470" s="187"/>
      <c r="K470" s="187"/>
      <c r="L470" s="187">
        <v>0</v>
      </c>
    </row>
    <row r="471" spans="1:12" ht="18" customHeight="1">
      <c r="A471" s="188"/>
      <c r="B471" s="185" t="s">
        <v>785</v>
      </c>
      <c r="C471" s="186" t="s">
        <v>463</v>
      </c>
      <c r="D471" s="187">
        <v>85200</v>
      </c>
      <c r="E471" s="187"/>
      <c r="F471" s="187"/>
      <c r="G471" s="187"/>
      <c r="H471" s="187"/>
      <c r="I471" s="187"/>
      <c r="J471" s="187"/>
      <c r="K471" s="187"/>
      <c r="L471" s="187">
        <v>85200</v>
      </c>
    </row>
    <row r="472" spans="1:12" ht="18" customHeight="1">
      <c r="A472" s="188"/>
      <c r="B472" s="185" t="s">
        <v>786</v>
      </c>
      <c r="C472" s="186" t="s">
        <v>471</v>
      </c>
      <c r="D472" s="187">
        <v>242342</v>
      </c>
      <c r="E472" s="187"/>
      <c r="F472" s="187"/>
      <c r="G472" s="187"/>
      <c r="H472" s="187"/>
      <c r="I472" s="187"/>
      <c r="J472" s="187"/>
      <c r="K472" s="187"/>
      <c r="L472" s="187">
        <v>242342</v>
      </c>
    </row>
    <row r="473" spans="1:12" ht="18" customHeight="1">
      <c r="A473" s="188"/>
      <c r="B473" s="185" t="s">
        <v>787</v>
      </c>
      <c r="C473" s="186" t="s">
        <v>472</v>
      </c>
      <c r="D473" s="187">
        <v>799491</v>
      </c>
      <c r="E473" s="187"/>
      <c r="F473" s="187"/>
      <c r="G473" s="187"/>
      <c r="H473" s="187"/>
      <c r="I473" s="187"/>
      <c r="J473" s="187"/>
      <c r="K473" s="187"/>
      <c r="L473" s="187">
        <v>799491</v>
      </c>
    </row>
    <row r="474" spans="1:12" ht="18" customHeight="1">
      <c r="A474" s="188"/>
      <c r="B474" s="185" t="s">
        <v>788</v>
      </c>
      <c r="C474" s="186" t="s">
        <v>475</v>
      </c>
      <c r="D474" s="187">
        <v>159300</v>
      </c>
      <c r="E474" s="187"/>
      <c r="F474" s="187"/>
      <c r="G474" s="187"/>
      <c r="H474" s="187"/>
      <c r="I474" s="187"/>
      <c r="J474" s="187"/>
      <c r="K474" s="187"/>
      <c r="L474" s="187">
        <v>159300</v>
      </c>
    </row>
    <row r="475" spans="1:12" ht="18" customHeight="1">
      <c r="A475" s="188"/>
      <c r="B475" s="185" t="s">
        <v>789</v>
      </c>
      <c r="C475" s="186" t="s">
        <v>476</v>
      </c>
      <c r="D475" s="187">
        <v>914636</v>
      </c>
      <c r="E475" s="187"/>
      <c r="F475" s="187"/>
      <c r="G475" s="187"/>
      <c r="H475" s="187"/>
      <c r="I475" s="187"/>
      <c r="J475" s="187"/>
      <c r="K475" s="187"/>
      <c r="L475" s="187">
        <v>914636</v>
      </c>
    </row>
    <row r="476" spans="1:12" ht="18" customHeight="1">
      <c r="A476" s="188"/>
      <c r="B476" s="185" t="s">
        <v>790</v>
      </c>
      <c r="C476" s="186" t="s">
        <v>477</v>
      </c>
      <c r="D476" s="187">
        <v>1020545</v>
      </c>
      <c r="E476" s="187"/>
      <c r="F476" s="187"/>
      <c r="G476" s="187"/>
      <c r="H476" s="187"/>
      <c r="I476" s="187"/>
      <c r="J476" s="187"/>
      <c r="K476" s="187"/>
      <c r="L476" s="187">
        <v>1020545</v>
      </c>
    </row>
    <row r="477" spans="1:12" ht="18" customHeight="1">
      <c r="A477" s="188"/>
      <c r="B477" s="185" t="s">
        <v>791</v>
      </c>
      <c r="C477" s="186" t="s">
        <v>478</v>
      </c>
      <c r="D477" s="187">
        <v>289833</v>
      </c>
      <c r="E477" s="187"/>
      <c r="F477" s="187"/>
      <c r="G477" s="187"/>
      <c r="H477" s="187"/>
      <c r="I477" s="187"/>
      <c r="J477" s="187"/>
      <c r="K477" s="187"/>
      <c r="L477" s="187">
        <v>289833</v>
      </c>
    </row>
    <row r="478" spans="1:12" ht="18" customHeight="1">
      <c r="A478" s="188"/>
      <c r="B478" s="185" t="s">
        <v>795</v>
      </c>
      <c r="C478" s="186" t="s">
        <v>486</v>
      </c>
      <c r="D478" s="187">
        <v>1334914</v>
      </c>
      <c r="E478" s="187"/>
      <c r="F478" s="187"/>
      <c r="G478" s="187"/>
      <c r="H478" s="187"/>
      <c r="I478" s="187"/>
      <c r="J478" s="187"/>
      <c r="K478" s="187"/>
      <c r="L478" s="187">
        <v>1334914</v>
      </c>
    </row>
    <row r="479" spans="1:12" ht="18" customHeight="1">
      <c r="A479" s="188"/>
      <c r="B479" s="185" t="s">
        <v>821</v>
      </c>
      <c r="C479" s="186" t="s">
        <v>488</v>
      </c>
      <c r="D479" s="187">
        <v>7925</v>
      </c>
      <c r="E479" s="187"/>
      <c r="F479" s="187"/>
      <c r="G479" s="187"/>
      <c r="H479" s="187"/>
      <c r="I479" s="187"/>
      <c r="J479" s="187"/>
      <c r="K479" s="187"/>
      <c r="L479" s="187">
        <v>7925</v>
      </c>
    </row>
    <row r="480" spans="1:12" ht="18" customHeight="1">
      <c r="A480" s="188"/>
      <c r="B480" s="185" t="s">
        <v>796</v>
      </c>
      <c r="C480" s="186" t="s">
        <v>489</v>
      </c>
      <c r="D480" s="187">
        <v>1375</v>
      </c>
      <c r="E480" s="187"/>
      <c r="F480" s="187"/>
      <c r="G480" s="187"/>
      <c r="H480" s="187"/>
      <c r="I480" s="187"/>
      <c r="J480" s="187"/>
      <c r="K480" s="187"/>
      <c r="L480" s="187">
        <v>1375</v>
      </c>
    </row>
    <row r="481" spans="1:12" ht="18" customHeight="1">
      <c r="A481" s="188"/>
      <c r="B481" s="185" t="s">
        <v>797</v>
      </c>
      <c r="C481" s="186" t="s">
        <v>490</v>
      </c>
      <c r="D481" s="187">
        <v>473820</v>
      </c>
      <c r="E481" s="187"/>
      <c r="F481" s="187"/>
      <c r="G481" s="187"/>
      <c r="H481" s="187"/>
      <c r="I481" s="187"/>
      <c r="J481" s="187"/>
      <c r="K481" s="187"/>
      <c r="L481" s="187">
        <v>473820</v>
      </c>
    </row>
    <row r="482" spans="1:12" ht="18" customHeight="1">
      <c r="A482" s="188"/>
      <c r="B482" s="185" t="s">
        <v>822</v>
      </c>
      <c r="C482" s="186" t="s">
        <v>494</v>
      </c>
      <c r="D482" s="187">
        <v>32000</v>
      </c>
      <c r="E482" s="187"/>
      <c r="F482" s="187"/>
      <c r="G482" s="187"/>
      <c r="H482" s="187"/>
      <c r="I482" s="187"/>
      <c r="J482" s="187"/>
      <c r="K482" s="187"/>
      <c r="L482" s="187">
        <v>32000</v>
      </c>
    </row>
    <row r="483" spans="1:12" ht="18" customHeight="1">
      <c r="A483" s="188"/>
      <c r="B483" s="185" t="s">
        <v>816</v>
      </c>
      <c r="C483" s="186" t="s">
        <v>495</v>
      </c>
      <c r="D483" s="187">
        <v>252826</v>
      </c>
      <c r="E483" s="187"/>
      <c r="F483" s="187"/>
      <c r="G483" s="187"/>
      <c r="H483" s="187"/>
      <c r="I483" s="187"/>
      <c r="J483" s="187"/>
      <c r="K483" s="187"/>
      <c r="L483" s="187">
        <v>252826</v>
      </c>
    </row>
    <row r="484" spans="1:12" ht="18" customHeight="1">
      <c r="A484" s="188"/>
      <c r="B484" s="185" t="s">
        <v>799</v>
      </c>
      <c r="C484" s="186" t="s">
        <v>496</v>
      </c>
      <c r="D484" s="187">
        <v>3915590</v>
      </c>
      <c r="E484" s="187"/>
      <c r="F484" s="187"/>
      <c r="G484" s="187"/>
      <c r="H484" s="187"/>
      <c r="I484" s="187"/>
      <c r="J484" s="187"/>
      <c r="K484" s="187"/>
      <c r="L484" s="187">
        <v>3915590</v>
      </c>
    </row>
    <row r="485" spans="1:12" ht="18" customHeight="1">
      <c r="A485" s="188"/>
      <c r="B485" s="185" t="s">
        <v>800</v>
      </c>
      <c r="C485" s="186" t="s">
        <v>497</v>
      </c>
      <c r="D485" s="187">
        <v>91600</v>
      </c>
      <c r="E485" s="187"/>
      <c r="F485" s="187"/>
      <c r="G485" s="187"/>
      <c r="H485" s="187"/>
      <c r="I485" s="187"/>
      <c r="J485" s="187"/>
      <c r="K485" s="187"/>
      <c r="L485" s="187">
        <v>91600</v>
      </c>
    </row>
    <row r="486" spans="1:12" ht="18" customHeight="1">
      <c r="A486" s="188"/>
      <c r="B486" s="185" t="s">
        <v>832</v>
      </c>
      <c r="C486" s="186" t="s">
        <v>501</v>
      </c>
      <c r="D486" s="187">
        <v>1023287</v>
      </c>
      <c r="E486" s="187"/>
      <c r="F486" s="187"/>
      <c r="G486" s="187"/>
      <c r="H486" s="187"/>
      <c r="I486" s="187"/>
      <c r="J486" s="187"/>
      <c r="K486" s="187"/>
      <c r="L486" s="187">
        <v>1023287</v>
      </c>
    </row>
    <row r="487" spans="1:12" ht="18" customHeight="1">
      <c r="A487" s="188"/>
      <c r="B487" s="185" t="s">
        <v>801</v>
      </c>
      <c r="C487" s="186" t="s">
        <v>504</v>
      </c>
      <c r="D487" s="187">
        <v>8967737</v>
      </c>
      <c r="E487" s="187"/>
      <c r="F487" s="187"/>
      <c r="G487" s="187">
        <v>25322729</v>
      </c>
      <c r="H487" s="187"/>
      <c r="I487" s="187"/>
      <c r="J487" s="187"/>
      <c r="K487" s="187"/>
      <c r="L487" s="187">
        <v>34290466</v>
      </c>
    </row>
    <row r="488" spans="1:12" ht="18" customHeight="1">
      <c r="A488" s="188"/>
      <c r="B488" s="185" t="s">
        <v>811</v>
      </c>
      <c r="C488" s="186" t="s">
        <v>505</v>
      </c>
      <c r="D488" s="187">
        <v>1120373</v>
      </c>
      <c r="E488" s="187"/>
      <c r="F488" s="187"/>
      <c r="G488" s="187"/>
      <c r="H488" s="187"/>
      <c r="I488" s="187"/>
      <c r="J488" s="187"/>
      <c r="K488" s="187"/>
      <c r="L488" s="187">
        <v>1120373</v>
      </c>
    </row>
    <row r="489" spans="1:12" ht="18" customHeight="1">
      <c r="A489" s="188"/>
      <c r="B489" s="185" t="s">
        <v>812</v>
      </c>
      <c r="C489" s="186" t="s">
        <v>507</v>
      </c>
      <c r="D489" s="187">
        <v>624688</v>
      </c>
      <c r="E489" s="187"/>
      <c r="F489" s="187"/>
      <c r="G489" s="187"/>
      <c r="H489" s="187"/>
      <c r="I489" s="187"/>
      <c r="J489" s="187"/>
      <c r="K489" s="187"/>
      <c r="L489" s="187">
        <v>624688</v>
      </c>
    </row>
    <row r="490" spans="1:12" ht="18" customHeight="1">
      <c r="A490" s="188"/>
      <c r="B490" s="185" t="s">
        <v>802</v>
      </c>
      <c r="C490" s="186" t="s">
        <v>508</v>
      </c>
      <c r="D490" s="187">
        <v>18700</v>
      </c>
      <c r="E490" s="187"/>
      <c r="F490" s="187"/>
      <c r="G490" s="187"/>
      <c r="H490" s="187"/>
      <c r="I490" s="187"/>
      <c r="J490" s="187"/>
      <c r="K490" s="187"/>
      <c r="L490" s="187">
        <v>18700</v>
      </c>
    </row>
    <row r="491" spans="1:12" ht="18" customHeight="1">
      <c r="A491" s="188"/>
      <c r="B491" s="185" t="s">
        <v>804</v>
      </c>
      <c r="C491" s="186" t="s">
        <v>765</v>
      </c>
      <c r="D491" s="187">
        <v>584284</v>
      </c>
      <c r="E491" s="187"/>
      <c r="F491" s="187"/>
      <c r="G491" s="187"/>
      <c r="H491" s="187"/>
      <c r="I491" s="187"/>
      <c r="J491" s="187"/>
      <c r="K491" s="187"/>
      <c r="L491" s="187">
        <v>584284</v>
      </c>
    </row>
    <row r="492" spans="1:12" ht="18" customHeight="1">
      <c r="A492" s="188"/>
      <c r="B492" s="185" t="s">
        <v>817</v>
      </c>
      <c r="C492" s="186" t="s">
        <v>573</v>
      </c>
      <c r="D492" s="187">
        <v>4114700</v>
      </c>
      <c r="E492" s="187"/>
      <c r="F492" s="187"/>
      <c r="G492" s="187"/>
      <c r="H492" s="187"/>
      <c r="I492" s="187"/>
      <c r="J492" s="187"/>
      <c r="K492" s="187"/>
      <c r="L492" s="187">
        <v>4114700</v>
      </c>
    </row>
    <row r="493" spans="1:12" ht="18" customHeight="1">
      <c r="A493" s="188"/>
      <c r="B493" s="185" t="s">
        <v>806</v>
      </c>
      <c r="C493" s="186" t="s">
        <v>591</v>
      </c>
      <c r="D493" s="187">
        <v>380923</v>
      </c>
      <c r="E493" s="187"/>
      <c r="F493" s="187"/>
      <c r="G493" s="187">
        <v>2411548</v>
      </c>
      <c r="H493" s="187"/>
      <c r="I493" s="187"/>
      <c r="J493" s="187"/>
      <c r="K493" s="187"/>
      <c r="L493" s="187">
        <v>2792471</v>
      </c>
    </row>
    <row r="494" spans="1:12" ht="18" customHeight="1">
      <c r="A494" s="188"/>
      <c r="B494" s="185" t="s">
        <v>807</v>
      </c>
      <c r="C494" s="186" t="s">
        <v>592</v>
      </c>
      <c r="D494" s="187">
        <v>429598</v>
      </c>
      <c r="E494" s="187"/>
      <c r="F494" s="187"/>
      <c r="G494" s="187">
        <v>2270861</v>
      </c>
      <c r="H494" s="187"/>
      <c r="I494" s="187"/>
      <c r="J494" s="187"/>
      <c r="K494" s="187"/>
      <c r="L494" s="187">
        <v>2700459</v>
      </c>
    </row>
    <row r="495" spans="1:12" ht="18" customHeight="1">
      <c r="A495" s="188"/>
      <c r="C495" s="186" t="s">
        <v>860</v>
      </c>
      <c r="D495" s="187">
        <v>39040156.200000003</v>
      </c>
      <c r="E495" s="187"/>
      <c r="F495" s="187"/>
      <c r="G495" s="187">
        <v>30005138</v>
      </c>
      <c r="H495" s="187"/>
      <c r="I495" s="187"/>
      <c r="J495" s="187"/>
      <c r="K495" s="187"/>
      <c r="L495" s="187">
        <v>69045294.200000003</v>
      </c>
    </row>
    <row r="496" spans="1:12" ht="18" customHeight="1">
      <c r="A496" s="188" t="s">
        <v>656</v>
      </c>
      <c r="B496" s="185" t="s">
        <v>777</v>
      </c>
      <c r="C496" s="186" t="s">
        <v>442</v>
      </c>
      <c r="D496" s="187">
        <v>5682746.2999999998</v>
      </c>
      <c r="E496" s="187"/>
      <c r="F496" s="187"/>
      <c r="G496" s="187"/>
      <c r="H496" s="187"/>
      <c r="I496" s="187"/>
      <c r="J496" s="187"/>
      <c r="K496" s="187"/>
      <c r="L496" s="187">
        <v>5682746.2999999998</v>
      </c>
    </row>
    <row r="497" spans="1:12" ht="18" customHeight="1">
      <c r="A497" s="188"/>
      <c r="B497" s="185" t="s">
        <v>778</v>
      </c>
      <c r="C497" s="186" t="s">
        <v>443</v>
      </c>
      <c r="D497" s="187">
        <v>1581782.29</v>
      </c>
      <c r="E497" s="187"/>
      <c r="F497" s="187"/>
      <c r="G497" s="187"/>
      <c r="H497" s="187"/>
      <c r="I497" s="187"/>
      <c r="J497" s="187"/>
      <c r="K497" s="187"/>
      <c r="L497" s="187">
        <v>1581782.29</v>
      </c>
    </row>
    <row r="498" spans="1:12" ht="18" customHeight="1">
      <c r="A498" s="188"/>
      <c r="B498" s="185" t="s">
        <v>779</v>
      </c>
      <c r="C498" s="186" t="s">
        <v>445</v>
      </c>
      <c r="D498" s="187">
        <v>130000</v>
      </c>
      <c r="E498" s="187"/>
      <c r="F498" s="187"/>
      <c r="G498" s="187"/>
      <c r="H498" s="187"/>
      <c r="I498" s="187"/>
      <c r="J498" s="187"/>
      <c r="K498" s="187"/>
      <c r="L498" s="187">
        <v>130000</v>
      </c>
    </row>
    <row r="499" spans="1:12" ht="18" customHeight="1">
      <c r="A499" s="188"/>
      <c r="B499" s="185" t="s">
        <v>780</v>
      </c>
      <c r="C499" s="186" t="s">
        <v>450</v>
      </c>
      <c r="D499" s="187">
        <v>250021.52</v>
      </c>
      <c r="E499" s="187"/>
      <c r="F499" s="187"/>
      <c r="G499" s="187"/>
      <c r="H499" s="187"/>
      <c r="I499" s="187"/>
      <c r="J499" s="187"/>
      <c r="K499" s="187"/>
      <c r="L499" s="187">
        <v>250021.52</v>
      </c>
    </row>
    <row r="500" spans="1:12" ht="18" customHeight="1">
      <c r="A500" s="188"/>
      <c r="B500" s="185" t="s">
        <v>782</v>
      </c>
      <c r="C500" s="186" t="s">
        <v>455</v>
      </c>
      <c r="D500" s="187">
        <v>381500</v>
      </c>
      <c r="E500" s="187"/>
      <c r="F500" s="187"/>
      <c r="G500" s="187"/>
      <c r="H500" s="187"/>
      <c r="I500" s="187"/>
      <c r="J500" s="187"/>
      <c r="K500" s="187"/>
      <c r="L500" s="187">
        <v>381500</v>
      </c>
    </row>
    <row r="501" spans="1:12" ht="18" customHeight="1">
      <c r="A501" s="188"/>
      <c r="B501" s="185" t="s">
        <v>785</v>
      </c>
      <c r="C501" s="186" t="s">
        <v>463</v>
      </c>
      <c r="D501" s="187">
        <v>48800</v>
      </c>
      <c r="E501" s="187"/>
      <c r="F501" s="187"/>
      <c r="G501" s="187"/>
      <c r="H501" s="187"/>
      <c r="I501" s="187"/>
      <c r="J501" s="187"/>
      <c r="K501" s="187"/>
      <c r="L501" s="187">
        <v>48800</v>
      </c>
    </row>
    <row r="502" spans="1:12" ht="18" customHeight="1">
      <c r="A502" s="188"/>
      <c r="B502" s="185" t="s">
        <v>786</v>
      </c>
      <c r="C502" s="186" t="s">
        <v>471</v>
      </c>
      <c r="D502" s="187">
        <v>373702.18</v>
      </c>
      <c r="E502" s="187"/>
      <c r="F502" s="187"/>
      <c r="G502" s="187"/>
      <c r="H502" s="187"/>
      <c r="I502" s="187"/>
      <c r="J502" s="187"/>
      <c r="K502" s="187"/>
      <c r="L502" s="187">
        <v>373702.18</v>
      </c>
    </row>
    <row r="503" spans="1:12" ht="18" customHeight="1">
      <c r="A503" s="188"/>
      <c r="B503" s="185" t="s">
        <v>787</v>
      </c>
      <c r="C503" s="186" t="s">
        <v>472</v>
      </c>
      <c r="D503" s="187">
        <v>245264</v>
      </c>
      <c r="E503" s="187"/>
      <c r="F503" s="187"/>
      <c r="G503" s="187"/>
      <c r="H503" s="187"/>
      <c r="I503" s="187"/>
      <c r="J503" s="187"/>
      <c r="K503" s="187"/>
      <c r="L503" s="187">
        <v>245264</v>
      </c>
    </row>
    <row r="504" spans="1:12" ht="18" customHeight="1">
      <c r="A504" s="188"/>
      <c r="B504" s="185" t="s">
        <v>788</v>
      </c>
      <c r="C504" s="186" t="s">
        <v>475</v>
      </c>
      <c r="D504" s="187">
        <v>296367.75</v>
      </c>
      <c r="E504" s="187"/>
      <c r="F504" s="187"/>
      <c r="G504" s="187"/>
      <c r="H504" s="187"/>
      <c r="I504" s="187"/>
      <c r="J504" s="187"/>
      <c r="K504" s="187"/>
      <c r="L504" s="187">
        <v>296367.75</v>
      </c>
    </row>
    <row r="505" spans="1:12" ht="18" customHeight="1">
      <c r="A505" s="188"/>
      <c r="B505" s="185" t="s">
        <v>789</v>
      </c>
      <c r="C505" s="186" t="s">
        <v>476</v>
      </c>
      <c r="D505" s="187">
        <v>1082616.98</v>
      </c>
      <c r="E505" s="187"/>
      <c r="F505" s="187"/>
      <c r="G505" s="187"/>
      <c r="H505" s="187"/>
      <c r="I505" s="187"/>
      <c r="J505" s="187"/>
      <c r="K505" s="187"/>
      <c r="L505" s="187">
        <v>1082616.98</v>
      </c>
    </row>
    <row r="506" spans="1:12" ht="18" customHeight="1">
      <c r="A506" s="188"/>
      <c r="B506" s="185" t="s">
        <v>790</v>
      </c>
      <c r="C506" s="186" t="s">
        <v>477</v>
      </c>
      <c r="D506" s="187">
        <v>1099984</v>
      </c>
      <c r="E506" s="187"/>
      <c r="F506" s="187"/>
      <c r="G506" s="187"/>
      <c r="H506" s="187"/>
      <c r="I506" s="187"/>
      <c r="J506" s="187"/>
      <c r="K506" s="187"/>
      <c r="L506" s="187">
        <v>1099984</v>
      </c>
    </row>
    <row r="507" spans="1:12" ht="18" customHeight="1">
      <c r="A507" s="188"/>
      <c r="B507" s="185" t="s">
        <v>791</v>
      </c>
      <c r="C507" s="186" t="s">
        <v>478</v>
      </c>
      <c r="D507" s="187">
        <v>296587</v>
      </c>
      <c r="E507" s="187"/>
      <c r="F507" s="187"/>
      <c r="G507" s="187"/>
      <c r="H507" s="187"/>
      <c r="I507" s="187"/>
      <c r="J507" s="187"/>
      <c r="K507" s="187"/>
      <c r="L507" s="187">
        <v>296587</v>
      </c>
    </row>
    <row r="508" spans="1:12" ht="18" customHeight="1">
      <c r="A508" s="188"/>
      <c r="B508" s="185" t="s">
        <v>792</v>
      </c>
      <c r="C508" s="186" t="s">
        <v>480</v>
      </c>
      <c r="D508" s="187">
        <v>300000</v>
      </c>
      <c r="E508" s="187"/>
      <c r="F508" s="187"/>
      <c r="G508" s="187"/>
      <c r="H508" s="187"/>
      <c r="I508" s="187"/>
      <c r="J508" s="187"/>
      <c r="K508" s="187"/>
      <c r="L508" s="187">
        <v>300000</v>
      </c>
    </row>
    <row r="509" spans="1:12" ht="18" customHeight="1">
      <c r="A509" s="188"/>
      <c r="B509" s="185" t="s">
        <v>795</v>
      </c>
      <c r="C509" s="186" t="s">
        <v>486</v>
      </c>
      <c r="D509" s="187">
        <v>2495597.35</v>
      </c>
      <c r="E509" s="187"/>
      <c r="F509" s="187"/>
      <c r="G509" s="187"/>
      <c r="H509" s="187"/>
      <c r="I509" s="187"/>
      <c r="J509" s="187"/>
      <c r="K509" s="187"/>
      <c r="L509" s="187">
        <v>2495597.35</v>
      </c>
    </row>
    <row r="510" spans="1:12" ht="18" customHeight="1">
      <c r="A510" s="188"/>
      <c r="B510" s="185" t="s">
        <v>821</v>
      </c>
      <c r="C510" s="186" t="s">
        <v>488</v>
      </c>
      <c r="D510" s="187">
        <v>85810</v>
      </c>
      <c r="E510" s="187"/>
      <c r="F510" s="187"/>
      <c r="G510" s="187"/>
      <c r="H510" s="187"/>
      <c r="I510" s="187"/>
      <c r="J510" s="187"/>
      <c r="K510" s="187"/>
      <c r="L510" s="187">
        <v>85810</v>
      </c>
    </row>
    <row r="511" spans="1:12" ht="18" customHeight="1">
      <c r="A511" s="188"/>
      <c r="B511" s="185" t="s">
        <v>796</v>
      </c>
      <c r="C511" s="186" t="s">
        <v>489</v>
      </c>
      <c r="D511" s="187">
        <v>18000</v>
      </c>
      <c r="E511" s="187"/>
      <c r="F511" s="187"/>
      <c r="G511" s="187"/>
      <c r="H511" s="187"/>
      <c r="I511" s="187"/>
      <c r="J511" s="187"/>
      <c r="K511" s="187"/>
      <c r="L511" s="187">
        <v>18000</v>
      </c>
    </row>
    <row r="512" spans="1:12" ht="18" customHeight="1">
      <c r="A512" s="188"/>
      <c r="B512" s="185" t="s">
        <v>797</v>
      </c>
      <c r="C512" s="186" t="s">
        <v>490</v>
      </c>
      <c r="D512" s="187">
        <v>272192</v>
      </c>
      <c r="E512" s="187"/>
      <c r="F512" s="187"/>
      <c r="G512" s="187"/>
      <c r="H512" s="187"/>
      <c r="I512" s="187"/>
      <c r="J512" s="187"/>
      <c r="K512" s="187"/>
      <c r="L512" s="187">
        <v>272192</v>
      </c>
    </row>
    <row r="513" spans="1:12" ht="18" customHeight="1">
      <c r="A513" s="188"/>
      <c r="B513" s="185" t="s">
        <v>799</v>
      </c>
      <c r="C513" s="186" t="s">
        <v>496</v>
      </c>
      <c r="D513" s="187">
        <v>3362554.91</v>
      </c>
      <c r="E513" s="187"/>
      <c r="F513" s="187"/>
      <c r="G513" s="187"/>
      <c r="H513" s="187"/>
      <c r="I513" s="187"/>
      <c r="J513" s="187"/>
      <c r="K513" s="187"/>
      <c r="L513" s="187">
        <v>3362554.91</v>
      </c>
    </row>
    <row r="514" spans="1:12" ht="18" customHeight="1">
      <c r="A514" s="188"/>
      <c r="B514" s="185" t="s">
        <v>801</v>
      </c>
      <c r="C514" s="186" t="s">
        <v>504</v>
      </c>
      <c r="D514" s="187">
        <v>3247391.9</v>
      </c>
      <c r="E514" s="187"/>
      <c r="F514" s="187"/>
      <c r="G514" s="187"/>
      <c r="H514" s="187"/>
      <c r="I514" s="187"/>
      <c r="J514" s="187"/>
      <c r="K514" s="187"/>
      <c r="L514" s="187">
        <v>3247391.9</v>
      </c>
    </row>
    <row r="515" spans="1:12" ht="18" customHeight="1">
      <c r="A515" s="188"/>
      <c r="B515" s="185" t="s">
        <v>812</v>
      </c>
      <c r="C515" s="186" t="s">
        <v>507</v>
      </c>
      <c r="D515" s="187">
        <v>540700</v>
      </c>
      <c r="E515" s="187"/>
      <c r="F515" s="187"/>
      <c r="G515" s="187"/>
      <c r="H515" s="187"/>
      <c r="I515" s="187"/>
      <c r="J515" s="187"/>
      <c r="K515" s="187"/>
      <c r="L515" s="187">
        <v>540700</v>
      </c>
    </row>
    <row r="516" spans="1:12" ht="18" customHeight="1">
      <c r="A516" s="188"/>
      <c r="B516" s="185" t="s">
        <v>802</v>
      </c>
      <c r="C516" s="186" t="s">
        <v>508</v>
      </c>
      <c r="D516" s="187">
        <v>295160</v>
      </c>
      <c r="E516" s="187"/>
      <c r="F516" s="187"/>
      <c r="G516" s="187"/>
      <c r="H516" s="187"/>
      <c r="I516" s="187"/>
      <c r="J516" s="187"/>
      <c r="K516" s="187"/>
      <c r="L516" s="187">
        <v>295160</v>
      </c>
    </row>
    <row r="517" spans="1:12" ht="18" customHeight="1">
      <c r="A517" s="188"/>
      <c r="B517" s="185" t="s">
        <v>804</v>
      </c>
      <c r="C517" s="186" t="s">
        <v>765</v>
      </c>
      <c r="D517" s="187">
        <v>499338</v>
      </c>
      <c r="E517" s="187"/>
      <c r="F517" s="187"/>
      <c r="G517" s="187"/>
      <c r="H517" s="187"/>
      <c r="I517" s="187"/>
      <c r="J517" s="187"/>
      <c r="K517" s="187"/>
      <c r="L517" s="187">
        <v>499338</v>
      </c>
    </row>
    <row r="518" spans="1:12" ht="18" customHeight="1">
      <c r="A518" s="188"/>
      <c r="B518" s="185" t="s">
        <v>817</v>
      </c>
      <c r="C518" s="186" t="s">
        <v>573</v>
      </c>
      <c r="D518" s="187">
        <v>2596193.5499999998</v>
      </c>
      <c r="E518" s="187"/>
      <c r="F518" s="187"/>
      <c r="G518" s="187"/>
      <c r="H518" s="187"/>
      <c r="I518" s="187"/>
      <c r="J518" s="187"/>
      <c r="K518" s="187"/>
      <c r="L518" s="187">
        <v>2596193.5499999998</v>
      </c>
    </row>
    <row r="519" spans="1:12" ht="18" customHeight="1">
      <c r="A519" s="188"/>
      <c r="B519" s="185" t="s">
        <v>856</v>
      </c>
      <c r="C519" s="186" t="s">
        <v>575</v>
      </c>
      <c r="D519" s="187">
        <v>208201</v>
      </c>
      <c r="E519" s="187"/>
      <c r="F519" s="187"/>
      <c r="G519" s="187"/>
      <c r="H519" s="187"/>
      <c r="I519" s="187"/>
      <c r="J519" s="187"/>
      <c r="K519" s="187"/>
      <c r="L519" s="187">
        <v>208201</v>
      </c>
    </row>
    <row r="520" spans="1:12" ht="18" customHeight="1">
      <c r="A520" s="188"/>
      <c r="B520" s="185" t="s">
        <v>806</v>
      </c>
      <c r="C520" s="186" t="s">
        <v>591</v>
      </c>
      <c r="D520" s="187">
        <v>499880</v>
      </c>
      <c r="E520" s="187"/>
      <c r="F520" s="187"/>
      <c r="G520" s="187"/>
      <c r="H520" s="187"/>
      <c r="I520" s="187"/>
      <c r="J520" s="187"/>
      <c r="K520" s="187"/>
      <c r="L520" s="187">
        <v>499880</v>
      </c>
    </row>
    <row r="521" spans="1:12" ht="18" customHeight="1">
      <c r="A521" s="188"/>
      <c r="B521" s="185" t="s">
        <v>807</v>
      </c>
      <c r="C521" s="186" t="s">
        <v>592</v>
      </c>
      <c r="D521" s="187">
        <v>500000</v>
      </c>
      <c r="E521" s="187"/>
      <c r="F521" s="187"/>
      <c r="G521" s="187"/>
      <c r="H521" s="187"/>
      <c r="I521" s="187"/>
      <c r="J521" s="187"/>
      <c r="K521" s="187"/>
      <c r="L521" s="187">
        <v>500000</v>
      </c>
    </row>
    <row r="522" spans="1:12" ht="18" customHeight="1">
      <c r="A522" s="188"/>
      <c r="C522" s="186" t="s">
        <v>861</v>
      </c>
      <c r="D522" s="187">
        <v>26390390.73</v>
      </c>
      <c r="E522" s="187"/>
      <c r="F522" s="187"/>
      <c r="G522" s="187"/>
      <c r="H522" s="187"/>
      <c r="I522" s="187"/>
      <c r="J522" s="187"/>
      <c r="K522" s="187"/>
      <c r="L522" s="187">
        <v>26390390.73</v>
      </c>
    </row>
    <row r="523" spans="1:12" ht="18" customHeight="1">
      <c r="A523" s="188" t="s">
        <v>657</v>
      </c>
      <c r="B523" s="185" t="s">
        <v>777</v>
      </c>
      <c r="C523" s="186" t="s">
        <v>442</v>
      </c>
      <c r="D523" s="187">
        <v>6032850.7999999998</v>
      </c>
      <c r="E523" s="187"/>
      <c r="F523" s="187"/>
      <c r="G523" s="187"/>
      <c r="H523" s="187"/>
      <c r="I523" s="187"/>
      <c r="J523" s="187"/>
      <c r="K523" s="187"/>
      <c r="L523" s="187">
        <v>6032850.7999999998</v>
      </c>
    </row>
    <row r="524" spans="1:12" ht="18" customHeight="1">
      <c r="A524" s="188"/>
      <c r="B524" s="185" t="s">
        <v>778</v>
      </c>
      <c r="C524" s="186" t="s">
        <v>443</v>
      </c>
      <c r="D524" s="187">
        <v>1741941.23</v>
      </c>
      <c r="E524" s="187"/>
      <c r="F524" s="187"/>
      <c r="G524" s="187"/>
      <c r="H524" s="187"/>
      <c r="I524" s="187"/>
      <c r="J524" s="187"/>
      <c r="K524" s="187"/>
      <c r="L524" s="187">
        <v>1741941.23</v>
      </c>
    </row>
    <row r="525" spans="1:12" ht="18" customHeight="1">
      <c r="A525" s="188"/>
      <c r="B525" s="185" t="s">
        <v>779</v>
      </c>
      <c r="C525" s="186" t="s">
        <v>445</v>
      </c>
      <c r="D525" s="187">
        <v>140000</v>
      </c>
      <c r="E525" s="187"/>
      <c r="F525" s="187"/>
      <c r="G525" s="187"/>
      <c r="H525" s="187"/>
      <c r="I525" s="187"/>
      <c r="J525" s="187"/>
      <c r="K525" s="187"/>
      <c r="L525" s="187">
        <v>140000</v>
      </c>
    </row>
    <row r="526" spans="1:12" ht="18" customHeight="1">
      <c r="A526" s="188"/>
      <c r="B526" s="185" t="s">
        <v>780</v>
      </c>
      <c r="C526" s="186" t="s">
        <v>450</v>
      </c>
      <c r="D526" s="187">
        <v>313264</v>
      </c>
      <c r="E526" s="187"/>
      <c r="F526" s="187"/>
      <c r="G526" s="187"/>
      <c r="H526" s="187"/>
      <c r="I526" s="187"/>
      <c r="J526" s="187"/>
      <c r="K526" s="187"/>
      <c r="L526" s="187">
        <v>313264</v>
      </c>
    </row>
    <row r="527" spans="1:12" ht="18" customHeight="1">
      <c r="A527" s="188"/>
      <c r="B527" s="185" t="s">
        <v>782</v>
      </c>
      <c r="C527" s="186" t="s">
        <v>455</v>
      </c>
      <c r="D527" s="187">
        <v>191000</v>
      </c>
      <c r="E527" s="187"/>
      <c r="F527" s="187"/>
      <c r="G527" s="187"/>
      <c r="H527" s="187"/>
      <c r="I527" s="187"/>
      <c r="J527" s="187"/>
      <c r="K527" s="187"/>
      <c r="L527" s="187">
        <v>191000</v>
      </c>
    </row>
    <row r="528" spans="1:12" ht="18" customHeight="1">
      <c r="A528" s="188"/>
      <c r="B528" s="185" t="s">
        <v>785</v>
      </c>
      <c r="C528" s="186" t="s">
        <v>463</v>
      </c>
      <c r="D528" s="187">
        <v>54000</v>
      </c>
      <c r="E528" s="187"/>
      <c r="F528" s="187"/>
      <c r="G528" s="187"/>
      <c r="H528" s="187"/>
      <c r="I528" s="187"/>
      <c r="J528" s="187"/>
      <c r="K528" s="187"/>
      <c r="L528" s="187">
        <v>54000</v>
      </c>
    </row>
    <row r="529" spans="1:12" ht="18" customHeight="1">
      <c r="A529" s="188"/>
      <c r="B529" s="185" t="s">
        <v>786</v>
      </c>
      <c r="C529" s="186" t="s">
        <v>471</v>
      </c>
      <c r="D529" s="187">
        <v>226395</v>
      </c>
      <c r="E529" s="187"/>
      <c r="F529" s="187"/>
      <c r="G529" s="187"/>
      <c r="H529" s="187"/>
      <c r="I529" s="187"/>
      <c r="J529" s="187"/>
      <c r="K529" s="187"/>
      <c r="L529" s="187">
        <v>226395</v>
      </c>
    </row>
    <row r="530" spans="1:12" ht="18" customHeight="1">
      <c r="A530" s="188"/>
      <c r="B530" s="185" t="s">
        <v>787</v>
      </c>
      <c r="C530" s="186" t="s">
        <v>472</v>
      </c>
      <c r="D530" s="187">
        <v>242197.69</v>
      </c>
      <c r="E530" s="187"/>
      <c r="F530" s="187"/>
      <c r="G530" s="187"/>
      <c r="H530" s="187"/>
      <c r="I530" s="187"/>
      <c r="J530" s="187"/>
      <c r="K530" s="187"/>
      <c r="L530" s="187">
        <v>242197.69</v>
      </c>
    </row>
    <row r="531" spans="1:12" ht="18" customHeight="1">
      <c r="A531" s="188"/>
      <c r="B531" s="185" t="s">
        <v>788</v>
      </c>
      <c r="C531" s="186" t="s">
        <v>475</v>
      </c>
      <c r="D531" s="187">
        <v>328138.37</v>
      </c>
      <c r="E531" s="187"/>
      <c r="F531" s="187"/>
      <c r="G531" s="187"/>
      <c r="H531" s="187"/>
      <c r="I531" s="187"/>
      <c r="J531" s="187"/>
      <c r="K531" s="187"/>
      <c r="L531" s="187">
        <v>328138.37</v>
      </c>
    </row>
    <row r="532" spans="1:12" ht="18" customHeight="1">
      <c r="A532" s="188"/>
      <c r="B532" s="185" t="s">
        <v>789</v>
      </c>
      <c r="C532" s="186" t="s">
        <v>476</v>
      </c>
      <c r="D532" s="187">
        <v>798182.81</v>
      </c>
      <c r="E532" s="187"/>
      <c r="F532" s="187"/>
      <c r="G532" s="187"/>
      <c r="H532" s="187"/>
      <c r="I532" s="187"/>
      <c r="J532" s="187"/>
      <c r="K532" s="187"/>
      <c r="L532" s="187">
        <v>798182.81</v>
      </c>
    </row>
    <row r="533" spans="1:12" ht="18" customHeight="1">
      <c r="A533" s="188"/>
      <c r="B533" s="185" t="s">
        <v>790</v>
      </c>
      <c r="C533" s="186" t="s">
        <v>477</v>
      </c>
      <c r="D533" s="187">
        <v>498353</v>
      </c>
      <c r="E533" s="187"/>
      <c r="F533" s="187"/>
      <c r="G533" s="187"/>
      <c r="H533" s="187"/>
      <c r="I533" s="187"/>
      <c r="J533" s="187"/>
      <c r="K533" s="187"/>
      <c r="L533" s="187">
        <v>498353</v>
      </c>
    </row>
    <row r="534" spans="1:12" ht="18" customHeight="1">
      <c r="A534" s="188"/>
      <c r="B534" s="185" t="s">
        <v>791</v>
      </c>
      <c r="C534" s="186" t="s">
        <v>478</v>
      </c>
      <c r="D534" s="187">
        <v>179133</v>
      </c>
      <c r="E534" s="187"/>
      <c r="F534" s="187"/>
      <c r="G534" s="187"/>
      <c r="H534" s="187"/>
      <c r="I534" s="187"/>
      <c r="J534" s="187"/>
      <c r="K534" s="187"/>
      <c r="L534" s="187">
        <v>179133</v>
      </c>
    </row>
    <row r="535" spans="1:12" ht="18" customHeight="1">
      <c r="A535" s="188"/>
      <c r="B535" s="185" t="s">
        <v>792</v>
      </c>
      <c r="C535" s="186" t="s">
        <v>480</v>
      </c>
      <c r="D535" s="187">
        <v>198937</v>
      </c>
      <c r="E535" s="187"/>
      <c r="F535" s="187"/>
      <c r="G535" s="187"/>
      <c r="H535" s="187"/>
      <c r="I535" s="187"/>
      <c r="J535" s="187"/>
      <c r="K535" s="187"/>
      <c r="L535" s="187">
        <v>198937</v>
      </c>
    </row>
    <row r="536" spans="1:12" ht="18" customHeight="1">
      <c r="A536" s="188"/>
      <c r="B536" s="185" t="s">
        <v>795</v>
      </c>
      <c r="C536" s="186" t="s">
        <v>486</v>
      </c>
      <c r="D536" s="187">
        <v>1590413</v>
      </c>
      <c r="E536" s="187"/>
      <c r="F536" s="187"/>
      <c r="G536" s="187"/>
      <c r="H536" s="187"/>
      <c r="I536" s="187"/>
      <c r="J536" s="187"/>
      <c r="K536" s="187"/>
      <c r="L536" s="187">
        <v>1590413</v>
      </c>
    </row>
    <row r="537" spans="1:12" ht="18" customHeight="1">
      <c r="A537" s="188"/>
      <c r="B537" s="185" t="s">
        <v>821</v>
      </c>
      <c r="C537" s="186" t="s">
        <v>488</v>
      </c>
      <c r="D537" s="187">
        <v>193410</v>
      </c>
      <c r="E537" s="187"/>
      <c r="F537" s="187"/>
      <c r="G537" s="187"/>
      <c r="H537" s="187"/>
      <c r="I537" s="187"/>
      <c r="J537" s="187"/>
      <c r="K537" s="187"/>
      <c r="L537" s="187">
        <v>193410</v>
      </c>
    </row>
    <row r="538" spans="1:12" ht="18" customHeight="1">
      <c r="A538" s="188"/>
      <c r="B538" s="185" t="s">
        <v>796</v>
      </c>
      <c r="C538" s="186" t="s">
        <v>489</v>
      </c>
      <c r="D538" s="187">
        <v>89594</v>
      </c>
      <c r="E538" s="187"/>
      <c r="F538" s="187"/>
      <c r="G538" s="187"/>
      <c r="H538" s="187"/>
      <c r="I538" s="187"/>
      <c r="J538" s="187"/>
      <c r="K538" s="187"/>
      <c r="L538" s="187">
        <v>89594</v>
      </c>
    </row>
    <row r="539" spans="1:12" ht="18" customHeight="1">
      <c r="A539" s="188"/>
      <c r="B539" s="185" t="s">
        <v>797</v>
      </c>
      <c r="C539" s="186" t="s">
        <v>490</v>
      </c>
      <c r="D539" s="187">
        <v>295697</v>
      </c>
      <c r="E539" s="187"/>
      <c r="F539" s="187"/>
      <c r="G539" s="187"/>
      <c r="H539" s="187"/>
      <c r="I539" s="187"/>
      <c r="J539" s="187"/>
      <c r="K539" s="187"/>
      <c r="L539" s="187">
        <v>295697</v>
      </c>
    </row>
    <row r="540" spans="1:12" ht="18" customHeight="1">
      <c r="A540" s="188"/>
      <c r="B540" s="185" t="s">
        <v>822</v>
      </c>
      <c r="C540" s="186" t="s">
        <v>494</v>
      </c>
      <c r="D540" s="187">
        <v>30000</v>
      </c>
      <c r="E540" s="187"/>
      <c r="F540" s="187"/>
      <c r="G540" s="187"/>
      <c r="H540" s="187"/>
      <c r="I540" s="187"/>
      <c r="J540" s="187"/>
      <c r="K540" s="187"/>
      <c r="L540" s="187">
        <v>30000</v>
      </c>
    </row>
    <row r="541" spans="1:12" ht="18" customHeight="1">
      <c r="A541" s="188"/>
      <c r="B541" s="185" t="s">
        <v>799</v>
      </c>
      <c r="C541" s="186" t="s">
        <v>496</v>
      </c>
      <c r="D541" s="187">
        <v>2221122</v>
      </c>
      <c r="E541" s="187"/>
      <c r="F541" s="187"/>
      <c r="G541" s="187"/>
      <c r="H541" s="187"/>
      <c r="I541" s="187"/>
      <c r="J541" s="187"/>
      <c r="K541" s="187"/>
      <c r="L541" s="187">
        <v>2221122</v>
      </c>
    </row>
    <row r="542" spans="1:12" ht="18" customHeight="1">
      <c r="A542" s="188"/>
      <c r="B542" s="185" t="s">
        <v>801</v>
      </c>
      <c r="C542" s="186" t="s">
        <v>504</v>
      </c>
      <c r="D542" s="187">
        <v>2094847</v>
      </c>
      <c r="E542" s="187"/>
      <c r="F542" s="187"/>
      <c r="G542" s="187"/>
      <c r="H542" s="187"/>
      <c r="I542" s="187"/>
      <c r="J542" s="187"/>
      <c r="K542" s="187"/>
      <c r="L542" s="187">
        <v>2094847</v>
      </c>
    </row>
    <row r="543" spans="1:12" ht="18" customHeight="1">
      <c r="A543" s="188"/>
      <c r="B543" s="185" t="s">
        <v>812</v>
      </c>
      <c r="C543" s="186" t="s">
        <v>507</v>
      </c>
      <c r="D543" s="187">
        <v>696919</v>
      </c>
      <c r="E543" s="187"/>
      <c r="F543" s="187"/>
      <c r="G543" s="187"/>
      <c r="H543" s="187"/>
      <c r="I543" s="187"/>
      <c r="J543" s="187"/>
      <c r="K543" s="187"/>
      <c r="L543" s="187">
        <v>696919</v>
      </c>
    </row>
    <row r="544" spans="1:12" ht="18" customHeight="1">
      <c r="A544" s="188"/>
      <c r="B544" s="185" t="s">
        <v>802</v>
      </c>
      <c r="C544" s="186" t="s">
        <v>508</v>
      </c>
      <c r="D544" s="187">
        <v>30350</v>
      </c>
      <c r="E544" s="187"/>
      <c r="F544" s="187"/>
      <c r="G544" s="187"/>
      <c r="H544" s="187"/>
      <c r="I544" s="187"/>
      <c r="J544" s="187"/>
      <c r="K544" s="187"/>
      <c r="L544" s="187">
        <v>30350</v>
      </c>
    </row>
    <row r="545" spans="1:12" ht="18" customHeight="1">
      <c r="A545" s="188"/>
      <c r="B545" s="185" t="s">
        <v>804</v>
      </c>
      <c r="C545" s="186" t="s">
        <v>765</v>
      </c>
      <c r="D545" s="187">
        <v>627978</v>
      </c>
      <c r="E545" s="187"/>
      <c r="F545" s="187"/>
      <c r="G545" s="187"/>
      <c r="H545" s="187"/>
      <c r="I545" s="187"/>
      <c r="J545" s="187"/>
      <c r="K545" s="187"/>
      <c r="L545" s="187">
        <v>627978</v>
      </c>
    </row>
    <row r="546" spans="1:12" ht="18" customHeight="1">
      <c r="A546" s="188"/>
      <c r="B546" s="185" t="s">
        <v>817</v>
      </c>
      <c r="C546" s="186" t="s">
        <v>573</v>
      </c>
      <c r="D546" s="187">
        <v>393240</v>
      </c>
      <c r="E546" s="187"/>
      <c r="F546" s="187"/>
      <c r="G546" s="187"/>
      <c r="H546" s="187"/>
      <c r="I546" s="187"/>
      <c r="J546" s="187"/>
      <c r="K546" s="187"/>
      <c r="L546" s="187">
        <v>393240</v>
      </c>
    </row>
    <row r="547" spans="1:12" ht="18" customHeight="1">
      <c r="A547" s="188"/>
      <c r="B547" s="185" t="s">
        <v>806</v>
      </c>
      <c r="C547" s="186" t="s">
        <v>591</v>
      </c>
      <c r="D547" s="187">
        <v>799701</v>
      </c>
      <c r="E547" s="187"/>
      <c r="F547" s="187"/>
      <c r="G547" s="187"/>
      <c r="H547" s="187"/>
      <c r="I547" s="187"/>
      <c r="J547" s="187"/>
      <c r="K547" s="187"/>
      <c r="L547" s="187">
        <v>799701</v>
      </c>
    </row>
    <row r="548" spans="1:12" ht="18" customHeight="1">
      <c r="A548" s="188"/>
      <c r="B548" s="185" t="s">
        <v>807</v>
      </c>
      <c r="C548" s="186" t="s">
        <v>592</v>
      </c>
      <c r="D548" s="187">
        <v>489200.82</v>
      </c>
      <c r="E548" s="187"/>
      <c r="F548" s="187"/>
      <c r="G548" s="187"/>
      <c r="H548" s="187"/>
      <c r="I548" s="187"/>
      <c r="J548" s="187"/>
      <c r="K548" s="187"/>
      <c r="L548" s="187">
        <v>489200.82</v>
      </c>
    </row>
    <row r="549" spans="1:12" ht="18" customHeight="1">
      <c r="A549" s="188"/>
      <c r="B549" s="185" t="s">
        <v>840</v>
      </c>
      <c r="C549" s="186" t="s">
        <v>611</v>
      </c>
      <c r="D549" s="187">
        <v>399998</v>
      </c>
      <c r="E549" s="187"/>
      <c r="F549" s="187"/>
      <c r="G549" s="187"/>
      <c r="H549" s="187"/>
      <c r="I549" s="187"/>
      <c r="J549" s="187"/>
      <c r="K549" s="187"/>
      <c r="L549" s="187">
        <v>399998</v>
      </c>
    </row>
    <row r="550" spans="1:12" ht="18" customHeight="1">
      <c r="A550" s="188"/>
      <c r="C550" s="186" t="s">
        <v>862</v>
      </c>
      <c r="D550" s="187">
        <v>20896862.719999999</v>
      </c>
      <c r="E550" s="187"/>
      <c r="F550" s="187"/>
      <c r="G550" s="187"/>
      <c r="H550" s="187"/>
      <c r="I550" s="187"/>
      <c r="J550" s="187"/>
      <c r="K550" s="187"/>
      <c r="L550" s="187">
        <v>20896862.719999999</v>
      </c>
    </row>
    <row r="551" spans="1:12" ht="18" customHeight="1">
      <c r="A551" s="188" t="s">
        <v>658</v>
      </c>
      <c r="B551" s="185" t="s">
        <v>777</v>
      </c>
      <c r="C551" s="186" t="s">
        <v>442</v>
      </c>
      <c r="D551" s="187">
        <v>7370756.2000000002</v>
      </c>
      <c r="E551" s="187"/>
      <c r="F551" s="187"/>
      <c r="G551" s="187"/>
      <c r="H551" s="187"/>
      <c r="I551" s="187"/>
      <c r="J551" s="187"/>
      <c r="K551" s="187"/>
      <c r="L551" s="187">
        <v>7370756.2000000002</v>
      </c>
    </row>
    <row r="552" spans="1:12" ht="18" customHeight="1">
      <c r="A552" s="188"/>
      <c r="B552" s="185" t="s">
        <v>778</v>
      </c>
      <c r="C552" s="186" t="s">
        <v>443</v>
      </c>
      <c r="D552" s="187">
        <v>1591860.5</v>
      </c>
      <c r="E552" s="187"/>
      <c r="F552" s="187"/>
      <c r="G552" s="187"/>
      <c r="H552" s="187"/>
      <c r="I552" s="187"/>
      <c r="J552" s="187"/>
      <c r="K552" s="187"/>
      <c r="L552" s="187">
        <v>1591860.5</v>
      </c>
    </row>
    <row r="553" spans="1:12" ht="18" customHeight="1">
      <c r="A553" s="188"/>
      <c r="B553" s="185" t="s">
        <v>779</v>
      </c>
      <c r="C553" s="186" t="s">
        <v>445</v>
      </c>
      <c r="D553" s="187">
        <v>140000</v>
      </c>
      <c r="E553" s="187"/>
      <c r="F553" s="187"/>
      <c r="G553" s="187"/>
      <c r="H553" s="187"/>
      <c r="I553" s="187"/>
      <c r="J553" s="187"/>
      <c r="K553" s="187"/>
      <c r="L553" s="187">
        <v>140000</v>
      </c>
    </row>
    <row r="554" spans="1:12" ht="18" customHeight="1">
      <c r="A554" s="188"/>
      <c r="B554" s="185" t="s">
        <v>780</v>
      </c>
      <c r="C554" s="186" t="s">
        <v>450</v>
      </c>
      <c r="D554" s="187">
        <v>308480</v>
      </c>
      <c r="E554" s="187"/>
      <c r="F554" s="187"/>
      <c r="G554" s="187"/>
      <c r="H554" s="187"/>
      <c r="I554" s="187"/>
      <c r="J554" s="187"/>
      <c r="K554" s="187"/>
      <c r="L554" s="187">
        <v>308480</v>
      </c>
    </row>
    <row r="555" spans="1:12" ht="18" customHeight="1">
      <c r="A555" s="188"/>
      <c r="B555" s="185" t="s">
        <v>782</v>
      </c>
      <c r="C555" s="186" t="s">
        <v>455</v>
      </c>
      <c r="D555" s="187">
        <v>99800</v>
      </c>
      <c r="E555" s="187"/>
      <c r="F555" s="187"/>
      <c r="G555" s="187"/>
      <c r="H555" s="187"/>
      <c r="I555" s="187"/>
      <c r="J555" s="187"/>
      <c r="K555" s="187"/>
      <c r="L555" s="187">
        <v>99800</v>
      </c>
    </row>
    <row r="556" spans="1:12" ht="18" customHeight="1">
      <c r="A556" s="188"/>
      <c r="B556" s="185" t="s">
        <v>820</v>
      </c>
      <c r="C556" s="186" t="s">
        <v>457</v>
      </c>
      <c r="D556" s="187">
        <v>100000</v>
      </c>
      <c r="E556" s="187"/>
      <c r="F556" s="187"/>
      <c r="G556" s="187"/>
      <c r="H556" s="187"/>
      <c r="I556" s="187"/>
      <c r="J556" s="187"/>
      <c r="K556" s="187"/>
      <c r="L556" s="187">
        <v>100000</v>
      </c>
    </row>
    <row r="557" spans="1:12" ht="18" customHeight="1">
      <c r="A557" s="188"/>
      <c r="B557" s="185" t="s">
        <v>815</v>
      </c>
      <c r="C557" s="186" t="s">
        <v>462</v>
      </c>
      <c r="D557" s="187">
        <v>0</v>
      </c>
      <c r="E557" s="187"/>
      <c r="F557" s="187"/>
      <c r="G557" s="187"/>
      <c r="H557" s="187"/>
      <c r="I557" s="187"/>
      <c r="J557" s="187"/>
      <c r="K557" s="187"/>
      <c r="L557" s="187">
        <v>0</v>
      </c>
    </row>
    <row r="558" spans="1:12" ht="18" customHeight="1">
      <c r="A558" s="188"/>
      <c r="B558" s="185" t="s">
        <v>785</v>
      </c>
      <c r="C558" s="186" t="s">
        <v>463</v>
      </c>
      <c r="D558" s="187">
        <v>47600</v>
      </c>
      <c r="E558" s="187"/>
      <c r="F558" s="187"/>
      <c r="G558" s="187"/>
      <c r="H558" s="187"/>
      <c r="I558" s="187"/>
      <c r="J558" s="187"/>
      <c r="K558" s="187"/>
      <c r="L558" s="187">
        <v>47600</v>
      </c>
    </row>
    <row r="559" spans="1:12" ht="18" customHeight="1">
      <c r="A559" s="188"/>
      <c r="B559" s="185" t="s">
        <v>786</v>
      </c>
      <c r="C559" s="186" t="s">
        <v>471</v>
      </c>
      <c r="D559" s="187">
        <v>74064</v>
      </c>
      <c r="E559" s="187"/>
      <c r="F559" s="187"/>
      <c r="G559" s="187"/>
      <c r="H559" s="187"/>
      <c r="I559" s="187"/>
      <c r="J559" s="187"/>
      <c r="K559" s="187"/>
      <c r="L559" s="187">
        <v>74064</v>
      </c>
    </row>
    <row r="560" spans="1:12" ht="18" customHeight="1">
      <c r="A560" s="188"/>
      <c r="B560" s="185" t="s">
        <v>787</v>
      </c>
      <c r="C560" s="186" t="s">
        <v>472</v>
      </c>
      <c r="D560" s="187">
        <v>203737</v>
      </c>
      <c r="E560" s="187"/>
      <c r="F560" s="187"/>
      <c r="G560" s="187"/>
      <c r="H560" s="187"/>
      <c r="I560" s="187"/>
      <c r="J560" s="187"/>
      <c r="K560" s="187"/>
      <c r="L560" s="187">
        <v>203737</v>
      </c>
    </row>
    <row r="561" spans="1:12" ht="18" customHeight="1">
      <c r="A561" s="188"/>
      <c r="B561" s="185" t="s">
        <v>788</v>
      </c>
      <c r="C561" s="186" t="s">
        <v>475</v>
      </c>
      <c r="D561" s="187">
        <v>223271</v>
      </c>
      <c r="E561" s="187"/>
      <c r="F561" s="187"/>
      <c r="G561" s="187"/>
      <c r="H561" s="187"/>
      <c r="I561" s="187"/>
      <c r="J561" s="187"/>
      <c r="K561" s="187"/>
      <c r="L561" s="187">
        <v>223271</v>
      </c>
    </row>
    <row r="562" spans="1:12" ht="18" customHeight="1">
      <c r="A562" s="188"/>
      <c r="B562" s="185" t="s">
        <v>789</v>
      </c>
      <c r="C562" s="186" t="s">
        <v>476</v>
      </c>
      <c r="D562" s="187">
        <v>514040.92</v>
      </c>
      <c r="E562" s="187"/>
      <c r="F562" s="187"/>
      <c r="G562" s="187"/>
      <c r="H562" s="187"/>
      <c r="I562" s="187"/>
      <c r="J562" s="187"/>
      <c r="K562" s="187"/>
      <c r="L562" s="187">
        <v>514040.92</v>
      </c>
    </row>
    <row r="563" spans="1:12" ht="18" customHeight="1">
      <c r="A563" s="188"/>
      <c r="B563" s="185" t="s">
        <v>790</v>
      </c>
      <c r="C563" s="186" t="s">
        <v>477</v>
      </c>
      <c r="D563" s="187">
        <v>490582</v>
      </c>
      <c r="E563" s="187"/>
      <c r="F563" s="187"/>
      <c r="G563" s="187"/>
      <c r="H563" s="187"/>
      <c r="I563" s="187"/>
      <c r="J563" s="187"/>
      <c r="K563" s="187"/>
      <c r="L563" s="187">
        <v>490582</v>
      </c>
    </row>
    <row r="564" spans="1:12" ht="18" customHeight="1">
      <c r="A564" s="188"/>
      <c r="B564" s="185" t="s">
        <v>791</v>
      </c>
      <c r="C564" s="186" t="s">
        <v>478</v>
      </c>
      <c r="D564" s="187">
        <v>146329.84</v>
      </c>
      <c r="E564" s="187"/>
      <c r="F564" s="187"/>
      <c r="G564" s="187"/>
      <c r="H564" s="187"/>
      <c r="I564" s="187"/>
      <c r="J564" s="187"/>
      <c r="K564" s="187"/>
      <c r="L564" s="187">
        <v>146329.84</v>
      </c>
    </row>
    <row r="565" spans="1:12" ht="18" customHeight="1">
      <c r="A565" s="188"/>
      <c r="B565" s="185" t="s">
        <v>792</v>
      </c>
      <c r="C565" s="186" t="s">
        <v>480</v>
      </c>
      <c r="D565" s="187">
        <v>96050</v>
      </c>
      <c r="E565" s="187"/>
      <c r="F565" s="187"/>
      <c r="G565" s="187"/>
      <c r="H565" s="187"/>
      <c r="I565" s="187"/>
      <c r="J565" s="187"/>
      <c r="K565" s="187"/>
      <c r="L565" s="187">
        <v>96050</v>
      </c>
    </row>
    <row r="566" spans="1:12" ht="18" customHeight="1">
      <c r="A566" s="188"/>
      <c r="B566" s="185" t="s">
        <v>795</v>
      </c>
      <c r="C566" s="186" t="s">
        <v>486</v>
      </c>
      <c r="D566" s="187">
        <v>899545</v>
      </c>
      <c r="E566" s="187"/>
      <c r="F566" s="187"/>
      <c r="G566" s="187"/>
      <c r="H566" s="187"/>
      <c r="I566" s="187"/>
      <c r="J566" s="187"/>
      <c r="K566" s="187"/>
      <c r="L566" s="187">
        <v>899545</v>
      </c>
    </row>
    <row r="567" spans="1:12" ht="18" customHeight="1">
      <c r="A567" s="188"/>
      <c r="B567" s="185" t="s">
        <v>796</v>
      </c>
      <c r="C567" s="186" t="s">
        <v>489</v>
      </c>
      <c r="D567" s="187">
        <v>11354</v>
      </c>
      <c r="E567" s="187"/>
      <c r="F567" s="187"/>
      <c r="G567" s="187"/>
      <c r="H567" s="187"/>
      <c r="I567" s="187"/>
      <c r="J567" s="187"/>
      <c r="K567" s="187"/>
      <c r="L567" s="187">
        <v>11354</v>
      </c>
    </row>
    <row r="568" spans="1:12" ht="18" customHeight="1">
      <c r="A568" s="188"/>
      <c r="B568" s="185" t="s">
        <v>797</v>
      </c>
      <c r="C568" s="186" t="s">
        <v>490</v>
      </c>
      <c r="D568" s="187">
        <v>283161</v>
      </c>
      <c r="E568" s="187"/>
      <c r="F568" s="187"/>
      <c r="G568" s="187"/>
      <c r="H568" s="187"/>
      <c r="I568" s="187"/>
      <c r="J568" s="187"/>
      <c r="K568" s="187"/>
      <c r="L568" s="187">
        <v>283161</v>
      </c>
    </row>
    <row r="569" spans="1:12" ht="18" customHeight="1">
      <c r="A569" s="188"/>
      <c r="B569" s="185" t="s">
        <v>822</v>
      </c>
      <c r="C569" s="186" t="s">
        <v>494</v>
      </c>
      <c r="D569" s="187">
        <v>1114797</v>
      </c>
      <c r="E569" s="187"/>
      <c r="F569" s="187"/>
      <c r="G569" s="187"/>
      <c r="H569" s="187"/>
      <c r="I569" s="187"/>
      <c r="J569" s="187"/>
      <c r="K569" s="187"/>
      <c r="L569" s="187">
        <v>1114797</v>
      </c>
    </row>
    <row r="570" spans="1:12" ht="18" customHeight="1">
      <c r="A570" s="188"/>
      <c r="B570" s="185" t="s">
        <v>799</v>
      </c>
      <c r="C570" s="186" t="s">
        <v>496</v>
      </c>
      <c r="D570" s="187">
        <v>2382884</v>
      </c>
      <c r="E570" s="187"/>
      <c r="F570" s="187"/>
      <c r="G570" s="187"/>
      <c r="H570" s="187"/>
      <c r="I570" s="187"/>
      <c r="J570" s="187"/>
      <c r="K570" s="187"/>
      <c r="L570" s="187">
        <v>2382884</v>
      </c>
    </row>
    <row r="571" spans="1:12" ht="18" customHeight="1">
      <c r="A571" s="188"/>
      <c r="B571" s="185" t="s">
        <v>832</v>
      </c>
      <c r="C571" s="186" t="s">
        <v>501</v>
      </c>
      <c r="D571" s="187">
        <v>1754466</v>
      </c>
      <c r="E571" s="187"/>
      <c r="F571" s="187"/>
      <c r="G571" s="187"/>
      <c r="H571" s="187"/>
      <c r="I571" s="187"/>
      <c r="J571" s="187"/>
      <c r="K571" s="187"/>
      <c r="L571" s="187">
        <v>1754466</v>
      </c>
    </row>
    <row r="572" spans="1:12" ht="18" customHeight="1">
      <c r="A572" s="188"/>
      <c r="B572" s="185" t="s">
        <v>812</v>
      </c>
      <c r="C572" s="186" t="s">
        <v>507</v>
      </c>
      <c r="D572" s="187">
        <v>750625</v>
      </c>
      <c r="E572" s="187"/>
      <c r="F572" s="187"/>
      <c r="G572" s="187"/>
      <c r="H572" s="187"/>
      <c r="I572" s="187"/>
      <c r="J572" s="187"/>
      <c r="K572" s="187"/>
      <c r="L572" s="187">
        <v>750625</v>
      </c>
    </row>
    <row r="573" spans="1:12" ht="18" customHeight="1">
      <c r="A573" s="188"/>
      <c r="B573" s="185" t="s">
        <v>802</v>
      </c>
      <c r="C573" s="186" t="s">
        <v>508</v>
      </c>
      <c r="D573" s="187">
        <v>0</v>
      </c>
      <c r="E573" s="187"/>
      <c r="F573" s="187"/>
      <c r="G573" s="187"/>
      <c r="H573" s="187"/>
      <c r="I573" s="187"/>
      <c r="J573" s="187"/>
      <c r="K573" s="187"/>
      <c r="L573" s="187">
        <v>0</v>
      </c>
    </row>
    <row r="574" spans="1:12" ht="18" customHeight="1">
      <c r="A574" s="188"/>
      <c r="B574" s="185" t="s">
        <v>804</v>
      </c>
      <c r="C574" s="186" t="s">
        <v>765</v>
      </c>
      <c r="D574" s="187">
        <v>570720</v>
      </c>
      <c r="E574" s="187"/>
      <c r="F574" s="187"/>
      <c r="G574" s="187"/>
      <c r="H574" s="187"/>
      <c r="I574" s="187"/>
      <c r="J574" s="187"/>
      <c r="K574" s="187"/>
      <c r="L574" s="187">
        <v>570720</v>
      </c>
    </row>
    <row r="575" spans="1:12" ht="18" customHeight="1">
      <c r="A575" s="188"/>
      <c r="B575" s="185" t="s">
        <v>817</v>
      </c>
      <c r="C575" s="186" t="s">
        <v>573</v>
      </c>
      <c r="D575" s="187">
        <v>299844</v>
      </c>
      <c r="E575" s="187"/>
      <c r="F575" s="187"/>
      <c r="G575" s="187"/>
      <c r="H575" s="187"/>
      <c r="I575" s="187"/>
      <c r="J575" s="187"/>
      <c r="K575" s="187"/>
      <c r="L575" s="187">
        <v>299844</v>
      </c>
    </row>
    <row r="576" spans="1:12" ht="18" customHeight="1">
      <c r="A576" s="188"/>
      <c r="B576" s="185" t="s">
        <v>806</v>
      </c>
      <c r="C576" s="186" t="s">
        <v>591</v>
      </c>
      <c r="D576" s="187">
        <v>1308271</v>
      </c>
      <c r="E576" s="187"/>
      <c r="F576" s="187"/>
      <c r="G576" s="187"/>
      <c r="H576" s="187"/>
      <c r="I576" s="187"/>
      <c r="J576" s="187"/>
      <c r="K576" s="187"/>
      <c r="L576" s="187">
        <v>1308271</v>
      </c>
    </row>
    <row r="577" spans="1:12" ht="18" customHeight="1">
      <c r="A577" s="188"/>
      <c r="B577" s="185" t="s">
        <v>807</v>
      </c>
      <c r="C577" s="186" t="s">
        <v>592</v>
      </c>
      <c r="D577" s="187">
        <v>299732</v>
      </c>
      <c r="E577" s="187"/>
      <c r="F577" s="187"/>
      <c r="G577" s="187"/>
      <c r="H577" s="187"/>
      <c r="I577" s="187"/>
      <c r="J577" s="187"/>
      <c r="K577" s="187"/>
      <c r="L577" s="187">
        <v>299732</v>
      </c>
    </row>
    <row r="578" spans="1:12" ht="18" customHeight="1">
      <c r="A578" s="188"/>
      <c r="B578" s="185" t="s">
        <v>840</v>
      </c>
      <c r="C578" s="186" t="s">
        <v>611</v>
      </c>
      <c r="D578" s="187">
        <v>446102</v>
      </c>
      <c r="E578" s="187"/>
      <c r="F578" s="187"/>
      <c r="G578" s="187"/>
      <c r="H578" s="187"/>
      <c r="I578" s="187"/>
      <c r="J578" s="187"/>
      <c r="K578" s="187"/>
      <c r="L578" s="187">
        <v>446102</v>
      </c>
    </row>
    <row r="579" spans="1:12" ht="18" customHeight="1">
      <c r="A579" s="188"/>
      <c r="C579" s="186" t="s">
        <v>863</v>
      </c>
      <c r="D579" s="187">
        <v>21528072.460000001</v>
      </c>
      <c r="E579" s="187"/>
      <c r="F579" s="187"/>
      <c r="G579" s="187"/>
      <c r="H579" s="187"/>
      <c r="I579" s="187"/>
      <c r="J579" s="187"/>
      <c r="K579" s="187"/>
      <c r="L579" s="187">
        <v>21528072.460000001</v>
      </c>
    </row>
    <row r="580" spans="1:12" ht="18" customHeight="1">
      <c r="A580" s="188" t="s">
        <v>659</v>
      </c>
      <c r="B580" s="185" t="s">
        <v>777</v>
      </c>
      <c r="C580" s="186" t="s">
        <v>442</v>
      </c>
      <c r="D580" s="187">
        <v>6124839.7000000002</v>
      </c>
      <c r="E580" s="187"/>
      <c r="F580" s="187"/>
      <c r="G580" s="187"/>
      <c r="H580" s="187"/>
      <c r="I580" s="187"/>
      <c r="J580" s="187"/>
      <c r="K580" s="187"/>
      <c r="L580" s="187">
        <v>6124839.7000000002</v>
      </c>
    </row>
    <row r="581" spans="1:12" ht="18" customHeight="1">
      <c r="A581" s="188"/>
      <c r="B581" s="185" t="s">
        <v>778</v>
      </c>
      <c r="C581" s="186" t="s">
        <v>443</v>
      </c>
      <c r="D581" s="187">
        <v>2149950.19</v>
      </c>
      <c r="E581" s="187"/>
      <c r="F581" s="187"/>
      <c r="G581" s="187"/>
      <c r="H581" s="187"/>
      <c r="I581" s="187"/>
      <c r="J581" s="187"/>
      <c r="K581" s="187"/>
      <c r="L581" s="187">
        <v>2149950.19</v>
      </c>
    </row>
    <row r="582" spans="1:12" ht="18" customHeight="1">
      <c r="A582" s="188"/>
      <c r="B582" s="185" t="s">
        <v>779</v>
      </c>
      <c r="C582" s="186" t="s">
        <v>445</v>
      </c>
      <c r="D582" s="187">
        <v>140000</v>
      </c>
      <c r="E582" s="187"/>
      <c r="F582" s="187"/>
      <c r="G582" s="187"/>
      <c r="H582" s="187"/>
      <c r="I582" s="187"/>
      <c r="J582" s="187"/>
      <c r="K582" s="187"/>
      <c r="L582" s="187">
        <v>140000</v>
      </c>
    </row>
    <row r="583" spans="1:12" ht="18" customHeight="1">
      <c r="A583" s="188"/>
      <c r="B583" s="185" t="s">
        <v>780</v>
      </c>
      <c r="C583" s="186" t="s">
        <v>450</v>
      </c>
      <c r="D583" s="187">
        <v>319803.84000000003</v>
      </c>
      <c r="E583" s="187"/>
      <c r="F583" s="187"/>
      <c r="G583" s="187"/>
      <c r="H583" s="187"/>
      <c r="I583" s="187"/>
      <c r="J583" s="187"/>
      <c r="K583" s="187"/>
      <c r="L583" s="187">
        <v>319803.84000000003</v>
      </c>
    </row>
    <row r="584" spans="1:12" ht="18" customHeight="1">
      <c r="A584" s="188"/>
      <c r="B584" s="185" t="s">
        <v>782</v>
      </c>
      <c r="C584" s="186" t="s">
        <v>455</v>
      </c>
      <c r="D584" s="187">
        <v>70400</v>
      </c>
      <c r="E584" s="187"/>
      <c r="F584" s="187"/>
      <c r="G584" s="187"/>
      <c r="H584" s="187"/>
      <c r="I584" s="187"/>
      <c r="J584" s="187"/>
      <c r="K584" s="187"/>
      <c r="L584" s="187">
        <v>70400</v>
      </c>
    </row>
    <row r="585" spans="1:12" ht="18" customHeight="1">
      <c r="A585" s="188"/>
      <c r="B585" s="185" t="s">
        <v>820</v>
      </c>
      <c r="C585" s="186" t="s">
        <v>457</v>
      </c>
      <c r="D585" s="187">
        <v>100000</v>
      </c>
      <c r="E585" s="187"/>
      <c r="F585" s="187"/>
      <c r="G585" s="187"/>
      <c r="H585" s="187"/>
      <c r="I585" s="187"/>
      <c r="J585" s="187"/>
      <c r="K585" s="187"/>
      <c r="L585" s="187">
        <v>100000</v>
      </c>
    </row>
    <row r="586" spans="1:12" ht="18" customHeight="1">
      <c r="A586" s="188"/>
      <c r="B586" s="185" t="s">
        <v>815</v>
      </c>
      <c r="C586" s="186" t="s">
        <v>462</v>
      </c>
      <c r="D586" s="187">
        <v>0</v>
      </c>
      <c r="E586" s="187"/>
      <c r="F586" s="187"/>
      <c r="G586" s="187"/>
      <c r="H586" s="187"/>
      <c r="I586" s="187"/>
      <c r="J586" s="187"/>
      <c r="K586" s="187"/>
      <c r="L586" s="187">
        <v>0</v>
      </c>
    </row>
    <row r="587" spans="1:12" ht="18" customHeight="1">
      <c r="A587" s="188"/>
      <c r="B587" s="185" t="s">
        <v>785</v>
      </c>
      <c r="C587" s="186" t="s">
        <v>463</v>
      </c>
      <c r="D587" s="187">
        <v>52800</v>
      </c>
      <c r="E587" s="187"/>
      <c r="F587" s="187"/>
      <c r="G587" s="187"/>
      <c r="H587" s="187"/>
      <c r="I587" s="187"/>
      <c r="J587" s="187"/>
      <c r="K587" s="187"/>
      <c r="L587" s="187">
        <v>52800</v>
      </c>
    </row>
    <row r="588" spans="1:12" ht="18" customHeight="1">
      <c r="A588" s="188"/>
      <c r="B588" s="185" t="s">
        <v>786</v>
      </c>
      <c r="C588" s="186" t="s">
        <v>471</v>
      </c>
      <c r="D588" s="187">
        <v>142859.19</v>
      </c>
      <c r="E588" s="187"/>
      <c r="F588" s="187"/>
      <c r="G588" s="187"/>
      <c r="H588" s="187"/>
      <c r="I588" s="187"/>
      <c r="J588" s="187"/>
      <c r="K588" s="187"/>
      <c r="L588" s="187">
        <v>142859.19</v>
      </c>
    </row>
    <row r="589" spans="1:12" ht="18" customHeight="1">
      <c r="A589" s="188"/>
      <c r="B589" s="185" t="s">
        <v>787</v>
      </c>
      <c r="C589" s="186" t="s">
        <v>472</v>
      </c>
      <c r="D589" s="187">
        <v>366848.7</v>
      </c>
      <c r="E589" s="187"/>
      <c r="F589" s="187"/>
      <c r="G589" s="187"/>
      <c r="H589" s="187"/>
      <c r="I589" s="187"/>
      <c r="J589" s="187"/>
      <c r="K589" s="187"/>
      <c r="L589" s="187">
        <v>366848.7</v>
      </c>
    </row>
    <row r="590" spans="1:12" ht="18" customHeight="1">
      <c r="A590" s="188"/>
      <c r="B590" s="185" t="s">
        <v>788</v>
      </c>
      <c r="C590" s="186" t="s">
        <v>475</v>
      </c>
      <c r="D590" s="187">
        <v>394867.74</v>
      </c>
      <c r="E590" s="187"/>
      <c r="F590" s="187"/>
      <c r="G590" s="187"/>
      <c r="H590" s="187"/>
      <c r="I590" s="187"/>
      <c r="J590" s="187"/>
      <c r="K590" s="187"/>
      <c r="L590" s="187">
        <v>394867.74</v>
      </c>
    </row>
    <row r="591" spans="1:12" ht="18" customHeight="1">
      <c r="A591" s="188"/>
      <c r="B591" s="185" t="s">
        <v>789</v>
      </c>
      <c r="C591" s="186" t="s">
        <v>476</v>
      </c>
      <c r="D591" s="187">
        <v>700000</v>
      </c>
      <c r="E591" s="187"/>
      <c r="F591" s="187"/>
      <c r="G591" s="187"/>
      <c r="H591" s="187"/>
      <c r="I591" s="187"/>
      <c r="J591" s="187"/>
      <c r="K591" s="187"/>
      <c r="L591" s="187">
        <v>700000</v>
      </c>
    </row>
    <row r="592" spans="1:12" ht="18" customHeight="1">
      <c r="A592" s="188"/>
      <c r="B592" s="185" t="s">
        <v>790</v>
      </c>
      <c r="C592" s="186" t="s">
        <v>477</v>
      </c>
      <c r="D592" s="187">
        <v>398666</v>
      </c>
      <c r="E592" s="187"/>
      <c r="F592" s="187"/>
      <c r="G592" s="187"/>
      <c r="H592" s="187"/>
      <c r="I592" s="187"/>
      <c r="J592" s="187"/>
      <c r="K592" s="187"/>
      <c r="L592" s="187">
        <v>398666</v>
      </c>
    </row>
    <row r="593" spans="1:12" ht="18" customHeight="1">
      <c r="A593" s="188"/>
      <c r="B593" s="185" t="s">
        <v>791</v>
      </c>
      <c r="C593" s="186" t="s">
        <v>478</v>
      </c>
      <c r="D593" s="187">
        <v>299619.68</v>
      </c>
      <c r="E593" s="187"/>
      <c r="F593" s="187"/>
      <c r="G593" s="187"/>
      <c r="H593" s="187"/>
      <c r="I593" s="187"/>
      <c r="J593" s="187"/>
      <c r="K593" s="187"/>
      <c r="L593" s="187">
        <v>299619.68</v>
      </c>
    </row>
    <row r="594" spans="1:12" ht="18" customHeight="1">
      <c r="A594" s="188"/>
      <c r="B594" s="185" t="s">
        <v>792</v>
      </c>
      <c r="C594" s="186" t="s">
        <v>480</v>
      </c>
      <c r="D594" s="187">
        <v>93092.2</v>
      </c>
      <c r="E594" s="187"/>
      <c r="F594" s="187"/>
      <c r="G594" s="187"/>
      <c r="H594" s="187"/>
      <c r="I594" s="187"/>
      <c r="J594" s="187"/>
      <c r="K594" s="187"/>
      <c r="L594" s="187">
        <v>93092.2</v>
      </c>
    </row>
    <row r="595" spans="1:12" ht="18" customHeight="1">
      <c r="A595" s="188"/>
      <c r="B595" s="185" t="s">
        <v>795</v>
      </c>
      <c r="C595" s="186" t="s">
        <v>486</v>
      </c>
      <c r="D595" s="187">
        <v>1100000</v>
      </c>
      <c r="E595" s="187"/>
      <c r="F595" s="187"/>
      <c r="G595" s="187"/>
      <c r="H595" s="187"/>
      <c r="I595" s="187"/>
      <c r="J595" s="187"/>
      <c r="K595" s="187"/>
      <c r="L595" s="187">
        <v>1100000</v>
      </c>
    </row>
    <row r="596" spans="1:12" ht="18" customHeight="1">
      <c r="A596" s="188"/>
      <c r="B596" s="185" t="s">
        <v>796</v>
      </c>
      <c r="C596" s="186" t="s">
        <v>489</v>
      </c>
      <c r="D596" s="187">
        <v>34800</v>
      </c>
      <c r="E596" s="187"/>
      <c r="F596" s="187"/>
      <c r="G596" s="187"/>
      <c r="H596" s="187"/>
      <c r="I596" s="187"/>
      <c r="J596" s="187"/>
      <c r="K596" s="187"/>
      <c r="L596" s="187">
        <v>34800</v>
      </c>
    </row>
    <row r="597" spans="1:12" ht="18" customHeight="1">
      <c r="A597" s="188"/>
      <c r="B597" s="185" t="s">
        <v>797</v>
      </c>
      <c r="C597" s="186" t="s">
        <v>490</v>
      </c>
      <c r="D597" s="187">
        <v>400000</v>
      </c>
      <c r="E597" s="187"/>
      <c r="F597" s="187"/>
      <c r="G597" s="187"/>
      <c r="H597" s="187"/>
      <c r="I597" s="187"/>
      <c r="J597" s="187"/>
      <c r="K597" s="187"/>
      <c r="L597" s="187">
        <v>400000</v>
      </c>
    </row>
    <row r="598" spans="1:12" ht="18" customHeight="1">
      <c r="A598" s="188"/>
      <c r="B598" s="185" t="s">
        <v>822</v>
      </c>
      <c r="C598" s="186" t="s">
        <v>494</v>
      </c>
      <c r="D598" s="187">
        <v>59720</v>
      </c>
      <c r="E598" s="187"/>
      <c r="F598" s="187"/>
      <c r="G598" s="187"/>
      <c r="H598" s="187"/>
      <c r="I598" s="187"/>
      <c r="J598" s="187"/>
      <c r="K598" s="187"/>
      <c r="L598" s="187">
        <v>59720</v>
      </c>
    </row>
    <row r="599" spans="1:12" ht="18" customHeight="1">
      <c r="A599" s="188"/>
      <c r="B599" s="185" t="s">
        <v>799</v>
      </c>
      <c r="C599" s="186" t="s">
        <v>496</v>
      </c>
      <c r="D599" s="187">
        <v>3812428.52</v>
      </c>
      <c r="E599" s="187"/>
      <c r="F599" s="187"/>
      <c r="G599" s="187"/>
      <c r="H599" s="187"/>
      <c r="I599" s="187"/>
      <c r="J599" s="187"/>
      <c r="K599" s="187"/>
      <c r="L599" s="187">
        <v>3812428.52</v>
      </c>
    </row>
    <row r="600" spans="1:12" ht="18" customHeight="1">
      <c r="A600" s="188"/>
      <c r="B600" s="185" t="s">
        <v>832</v>
      </c>
      <c r="C600" s="186" t="s">
        <v>501</v>
      </c>
      <c r="D600" s="187">
        <v>715551</v>
      </c>
      <c r="E600" s="187"/>
      <c r="F600" s="187"/>
      <c r="G600" s="187"/>
      <c r="H600" s="187"/>
      <c r="I600" s="187"/>
      <c r="J600" s="187"/>
      <c r="K600" s="187"/>
      <c r="L600" s="187">
        <v>715551</v>
      </c>
    </row>
    <row r="601" spans="1:12" ht="18" customHeight="1">
      <c r="A601" s="188"/>
      <c r="B601" s="185" t="s">
        <v>801</v>
      </c>
      <c r="C601" s="186" t="s">
        <v>504</v>
      </c>
      <c r="D601" s="187">
        <v>3631139.75</v>
      </c>
      <c r="E601" s="187"/>
      <c r="F601" s="187"/>
      <c r="G601" s="187"/>
      <c r="H601" s="187"/>
      <c r="I601" s="187"/>
      <c r="J601" s="187"/>
      <c r="K601" s="187"/>
      <c r="L601" s="187">
        <v>3631139.75</v>
      </c>
    </row>
    <row r="602" spans="1:12" ht="18" customHeight="1">
      <c r="A602" s="188"/>
      <c r="B602" s="185" t="s">
        <v>812</v>
      </c>
      <c r="C602" s="186" t="s">
        <v>507</v>
      </c>
      <c r="D602" s="187">
        <v>1069285</v>
      </c>
      <c r="E602" s="187"/>
      <c r="F602" s="187"/>
      <c r="G602" s="187"/>
      <c r="H602" s="187"/>
      <c r="I602" s="187"/>
      <c r="J602" s="187"/>
      <c r="K602" s="187"/>
      <c r="L602" s="187">
        <v>1069285</v>
      </c>
    </row>
    <row r="603" spans="1:12" ht="18" customHeight="1">
      <c r="A603" s="188"/>
      <c r="B603" s="185" t="s">
        <v>802</v>
      </c>
      <c r="C603" s="186" t="s">
        <v>508</v>
      </c>
      <c r="D603" s="187">
        <v>43945</v>
      </c>
      <c r="E603" s="187"/>
      <c r="F603" s="187"/>
      <c r="G603" s="187"/>
      <c r="H603" s="187"/>
      <c r="I603" s="187"/>
      <c r="J603" s="187"/>
      <c r="K603" s="187"/>
      <c r="L603" s="187">
        <v>43945</v>
      </c>
    </row>
    <row r="604" spans="1:12" ht="18" customHeight="1">
      <c r="A604" s="188"/>
      <c r="B604" s="185" t="s">
        <v>804</v>
      </c>
      <c r="C604" s="186" t="s">
        <v>765</v>
      </c>
      <c r="D604" s="187">
        <v>693629</v>
      </c>
      <c r="E604" s="187"/>
      <c r="F604" s="187"/>
      <c r="G604" s="187"/>
      <c r="H604" s="187"/>
      <c r="I604" s="187"/>
      <c r="J604" s="187"/>
      <c r="K604" s="187"/>
      <c r="L604" s="187">
        <v>693629</v>
      </c>
    </row>
    <row r="605" spans="1:12" ht="18" customHeight="1">
      <c r="A605" s="188"/>
      <c r="B605" s="185" t="s">
        <v>817</v>
      </c>
      <c r="C605" s="186" t="s">
        <v>573</v>
      </c>
      <c r="D605" s="187">
        <v>2577193.5499999998</v>
      </c>
      <c r="E605" s="187"/>
      <c r="F605" s="187"/>
      <c r="G605" s="187"/>
      <c r="H605" s="187"/>
      <c r="I605" s="187"/>
      <c r="J605" s="187"/>
      <c r="K605" s="187"/>
      <c r="L605" s="187">
        <v>2577193.5499999998</v>
      </c>
    </row>
    <row r="606" spans="1:12" ht="18" customHeight="1">
      <c r="A606" s="188"/>
      <c r="B606" s="185" t="s">
        <v>824</v>
      </c>
      <c r="C606" s="186" t="s">
        <v>590</v>
      </c>
      <c r="D606" s="187">
        <v>14887000</v>
      </c>
      <c r="E606" s="187"/>
      <c r="F606" s="187"/>
      <c r="G606" s="187"/>
      <c r="H606" s="187"/>
      <c r="I606" s="187"/>
      <c r="J606" s="187"/>
      <c r="K606" s="187"/>
      <c r="L606" s="187">
        <v>14887000</v>
      </c>
    </row>
    <row r="607" spans="1:12" ht="18" customHeight="1">
      <c r="A607" s="188"/>
      <c r="B607" s="185" t="s">
        <v>806</v>
      </c>
      <c r="C607" s="186" t="s">
        <v>591</v>
      </c>
      <c r="D607" s="187">
        <v>1200000</v>
      </c>
      <c r="E607" s="187"/>
      <c r="F607" s="187"/>
      <c r="G607" s="187"/>
      <c r="H607" s="187"/>
      <c r="I607" s="187"/>
      <c r="J607" s="187"/>
      <c r="K607" s="187"/>
      <c r="L607" s="187">
        <v>1200000</v>
      </c>
    </row>
    <row r="608" spans="1:12" ht="18" customHeight="1">
      <c r="A608" s="188"/>
      <c r="B608" s="185" t="s">
        <v>807</v>
      </c>
      <c r="C608" s="186" t="s">
        <v>592</v>
      </c>
      <c r="D608" s="187">
        <v>1244043.95</v>
      </c>
      <c r="E608" s="187"/>
      <c r="F608" s="187"/>
      <c r="G608" s="187"/>
      <c r="H608" s="187"/>
      <c r="I608" s="187"/>
      <c r="J608" s="187"/>
      <c r="K608" s="187"/>
      <c r="L608" s="187">
        <v>1244043.95</v>
      </c>
    </row>
    <row r="609" spans="1:12" ht="18" customHeight="1">
      <c r="A609" s="188"/>
      <c r="B609" s="185" t="s">
        <v>840</v>
      </c>
      <c r="C609" s="186" t="s">
        <v>611</v>
      </c>
      <c r="D609" s="187">
        <v>400000</v>
      </c>
      <c r="E609" s="187"/>
      <c r="F609" s="187"/>
      <c r="G609" s="187"/>
      <c r="H609" s="187"/>
      <c r="I609" s="187"/>
      <c r="J609" s="187"/>
      <c r="K609" s="187"/>
      <c r="L609" s="187">
        <v>400000</v>
      </c>
    </row>
    <row r="610" spans="1:12" ht="18" customHeight="1">
      <c r="A610" s="188"/>
      <c r="C610" s="186" t="s">
        <v>864</v>
      </c>
      <c r="D610" s="187">
        <v>43222483.010000005</v>
      </c>
      <c r="E610" s="187"/>
      <c r="F610" s="187"/>
      <c r="G610" s="187"/>
      <c r="H610" s="187"/>
      <c r="I610" s="187"/>
      <c r="J610" s="187"/>
      <c r="K610" s="187"/>
      <c r="L610" s="187">
        <v>43222483.010000005</v>
      </c>
    </row>
    <row r="611" spans="1:12" ht="18" customHeight="1">
      <c r="A611" s="188" t="s">
        <v>660</v>
      </c>
      <c r="B611" s="185" t="s">
        <v>777</v>
      </c>
      <c r="C611" s="186" t="s">
        <v>442</v>
      </c>
      <c r="D611" s="187">
        <v>6779857</v>
      </c>
      <c r="E611" s="187"/>
      <c r="F611" s="187"/>
      <c r="G611" s="187"/>
      <c r="H611" s="187"/>
      <c r="I611" s="187"/>
      <c r="J611" s="187"/>
      <c r="K611" s="187"/>
      <c r="L611" s="187">
        <v>6779857</v>
      </c>
    </row>
    <row r="612" spans="1:12" ht="18" customHeight="1">
      <c r="A612" s="188"/>
      <c r="B612" s="185" t="s">
        <v>778</v>
      </c>
      <c r="C612" s="186" t="s">
        <v>443</v>
      </c>
      <c r="D612" s="187">
        <v>1814226</v>
      </c>
      <c r="E612" s="187"/>
      <c r="F612" s="187"/>
      <c r="G612" s="187"/>
      <c r="H612" s="187"/>
      <c r="I612" s="187"/>
      <c r="J612" s="187"/>
      <c r="K612" s="187"/>
      <c r="L612" s="187">
        <v>1814226</v>
      </c>
    </row>
    <row r="613" spans="1:12" ht="18" customHeight="1">
      <c r="A613" s="188"/>
      <c r="B613" s="185" t="s">
        <v>779</v>
      </c>
      <c r="C613" s="186" t="s">
        <v>445</v>
      </c>
      <c r="D613" s="187">
        <v>150000</v>
      </c>
      <c r="E613" s="187"/>
      <c r="F613" s="187"/>
      <c r="G613" s="187"/>
      <c r="H613" s="187"/>
      <c r="I613" s="187"/>
      <c r="J613" s="187"/>
      <c r="K613" s="187"/>
      <c r="L613" s="187">
        <v>150000</v>
      </c>
    </row>
    <row r="614" spans="1:12" ht="18" customHeight="1">
      <c r="A614" s="188"/>
      <c r="B614" s="185" t="s">
        <v>780</v>
      </c>
      <c r="C614" s="186" t="s">
        <v>450</v>
      </c>
      <c r="D614" s="187">
        <v>355343</v>
      </c>
      <c r="E614" s="187"/>
      <c r="F614" s="187"/>
      <c r="G614" s="187"/>
      <c r="H614" s="187"/>
      <c r="I614" s="187"/>
      <c r="J614" s="187"/>
      <c r="K614" s="187"/>
      <c r="L614" s="187">
        <v>355343</v>
      </c>
    </row>
    <row r="615" spans="1:12" ht="18" customHeight="1">
      <c r="A615" s="188"/>
      <c r="B615" s="185" t="s">
        <v>782</v>
      </c>
      <c r="C615" s="186" t="s">
        <v>455</v>
      </c>
      <c r="D615" s="187">
        <v>94775</v>
      </c>
      <c r="E615" s="187"/>
      <c r="F615" s="187"/>
      <c r="G615" s="187"/>
      <c r="H615" s="187"/>
      <c r="I615" s="187"/>
      <c r="J615" s="187"/>
      <c r="K615" s="187"/>
      <c r="L615" s="187">
        <v>94775</v>
      </c>
    </row>
    <row r="616" spans="1:12" ht="18" customHeight="1">
      <c r="A616" s="188"/>
      <c r="B616" s="185" t="s">
        <v>820</v>
      </c>
      <c r="C616" s="186" t="s">
        <v>457</v>
      </c>
      <c r="D616" s="187">
        <v>0</v>
      </c>
      <c r="E616" s="187"/>
      <c r="F616" s="187"/>
      <c r="G616" s="187"/>
      <c r="H616" s="187"/>
      <c r="I616" s="187"/>
      <c r="J616" s="187"/>
      <c r="K616" s="187"/>
      <c r="L616" s="187">
        <v>0</v>
      </c>
    </row>
    <row r="617" spans="1:12" ht="18" customHeight="1">
      <c r="A617" s="188"/>
      <c r="B617" s="185" t="s">
        <v>785</v>
      </c>
      <c r="C617" s="186" t="s">
        <v>463</v>
      </c>
      <c r="D617" s="187">
        <v>61493</v>
      </c>
      <c r="E617" s="187"/>
      <c r="F617" s="187"/>
      <c r="G617" s="187"/>
      <c r="H617" s="187"/>
      <c r="I617" s="187"/>
      <c r="J617" s="187"/>
      <c r="K617" s="187"/>
      <c r="L617" s="187">
        <v>61493</v>
      </c>
    </row>
    <row r="618" spans="1:12" ht="18" customHeight="1">
      <c r="A618" s="188"/>
      <c r="B618" s="185" t="s">
        <v>786</v>
      </c>
      <c r="C618" s="186" t="s">
        <v>471</v>
      </c>
      <c r="D618" s="187">
        <v>144500</v>
      </c>
      <c r="E618" s="187"/>
      <c r="F618" s="187"/>
      <c r="G618" s="187"/>
      <c r="H618" s="187"/>
      <c r="I618" s="187"/>
      <c r="J618" s="187"/>
      <c r="K618" s="187"/>
      <c r="L618" s="187">
        <v>144500</v>
      </c>
    </row>
    <row r="619" spans="1:12" ht="18" customHeight="1">
      <c r="A619" s="188"/>
      <c r="B619" s="185" t="s">
        <v>787</v>
      </c>
      <c r="C619" s="186" t="s">
        <v>472</v>
      </c>
      <c r="D619" s="187">
        <v>171506</v>
      </c>
      <c r="E619" s="187"/>
      <c r="F619" s="187"/>
      <c r="G619" s="187"/>
      <c r="H619" s="187"/>
      <c r="I619" s="187"/>
      <c r="J619" s="187"/>
      <c r="K619" s="187"/>
      <c r="L619" s="187">
        <v>171506</v>
      </c>
    </row>
    <row r="620" spans="1:12" ht="18" customHeight="1">
      <c r="A620" s="188"/>
      <c r="B620" s="185" t="s">
        <v>788</v>
      </c>
      <c r="C620" s="186" t="s">
        <v>475</v>
      </c>
      <c r="D620" s="187">
        <v>264000</v>
      </c>
      <c r="E620" s="187"/>
      <c r="F620" s="187"/>
      <c r="G620" s="187"/>
      <c r="H620" s="187"/>
      <c r="I620" s="187"/>
      <c r="J620" s="187"/>
      <c r="K620" s="187"/>
      <c r="L620" s="187">
        <v>264000</v>
      </c>
    </row>
    <row r="621" spans="1:12" ht="18" customHeight="1">
      <c r="A621" s="188"/>
      <c r="B621" s="185" t="s">
        <v>789</v>
      </c>
      <c r="C621" s="186" t="s">
        <v>476</v>
      </c>
      <c r="D621" s="187">
        <v>544652</v>
      </c>
      <c r="E621" s="187"/>
      <c r="F621" s="187"/>
      <c r="G621" s="187"/>
      <c r="H621" s="187"/>
      <c r="I621" s="187"/>
      <c r="J621" s="187"/>
      <c r="K621" s="187"/>
      <c r="L621" s="187">
        <v>544652</v>
      </c>
    </row>
    <row r="622" spans="1:12" ht="18" customHeight="1">
      <c r="A622" s="188"/>
      <c r="B622" s="185" t="s">
        <v>790</v>
      </c>
      <c r="C622" s="186" t="s">
        <v>477</v>
      </c>
      <c r="D622" s="187">
        <v>597043</v>
      </c>
      <c r="E622" s="187"/>
      <c r="F622" s="187"/>
      <c r="G622" s="187"/>
      <c r="H622" s="187"/>
      <c r="I622" s="187"/>
      <c r="J622" s="187"/>
      <c r="K622" s="187"/>
      <c r="L622" s="187">
        <v>597043</v>
      </c>
    </row>
    <row r="623" spans="1:12" ht="18" customHeight="1">
      <c r="A623" s="188"/>
      <c r="B623" s="185" t="s">
        <v>791</v>
      </c>
      <c r="C623" s="186" t="s">
        <v>478</v>
      </c>
      <c r="D623" s="187">
        <v>140220</v>
      </c>
      <c r="E623" s="187"/>
      <c r="F623" s="187"/>
      <c r="G623" s="187"/>
      <c r="H623" s="187"/>
      <c r="I623" s="187"/>
      <c r="J623" s="187"/>
      <c r="K623" s="187"/>
      <c r="L623" s="187">
        <v>140220</v>
      </c>
    </row>
    <row r="624" spans="1:12" ht="18" customHeight="1">
      <c r="A624" s="188"/>
      <c r="B624" s="185" t="s">
        <v>795</v>
      </c>
      <c r="C624" s="186" t="s">
        <v>486</v>
      </c>
      <c r="D624" s="187">
        <v>1839583</v>
      </c>
      <c r="E624" s="187"/>
      <c r="F624" s="187"/>
      <c r="G624" s="187"/>
      <c r="H624" s="187"/>
      <c r="I624" s="187"/>
      <c r="J624" s="187"/>
      <c r="K624" s="187"/>
      <c r="L624" s="187">
        <v>1839583</v>
      </c>
    </row>
    <row r="625" spans="1:12" ht="18" customHeight="1">
      <c r="A625" s="188"/>
      <c r="B625" s="185" t="s">
        <v>821</v>
      </c>
      <c r="C625" s="186" t="s">
        <v>488</v>
      </c>
      <c r="D625" s="187">
        <v>55653</v>
      </c>
      <c r="E625" s="187"/>
      <c r="F625" s="187"/>
      <c r="G625" s="187"/>
      <c r="H625" s="187"/>
      <c r="I625" s="187"/>
      <c r="J625" s="187"/>
      <c r="K625" s="187"/>
      <c r="L625" s="187">
        <v>55653</v>
      </c>
    </row>
    <row r="626" spans="1:12" ht="18" customHeight="1">
      <c r="A626" s="188"/>
      <c r="B626" s="185" t="s">
        <v>796</v>
      </c>
      <c r="C626" s="186" t="s">
        <v>489</v>
      </c>
      <c r="D626" s="187">
        <v>16500</v>
      </c>
      <c r="E626" s="187"/>
      <c r="F626" s="187"/>
      <c r="G626" s="187"/>
      <c r="H626" s="187"/>
      <c r="I626" s="187"/>
      <c r="J626" s="187"/>
      <c r="K626" s="187"/>
      <c r="L626" s="187">
        <v>16500</v>
      </c>
    </row>
    <row r="627" spans="1:12" ht="18" customHeight="1">
      <c r="A627" s="188"/>
      <c r="B627" s="185" t="s">
        <v>822</v>
      </c>
      <c r="C627" s="186" t="s">
        <v>494</v>
      </c>
      <c r="D627" s="187">
        <v>491550</v>
      </c>
      <c r="E627" s="187"/>
      <c r="F627" s="187"/>
      <c r="G627" s="187"/>
      <c r="H627" s="187"/>
      <c r="I627" s="187"/>
      <c r="J627" s="187"/>
      <c r="K627" s="187"/>
      <c r="L627" s="187">
        <v>491550</v>
      </c>
    </row>
    <row r="628" spans="1:12" ht="18" customHeight="1">
      <c r="A628" s="188"/>
      <c r="B628" s="185" t="s">
        <v>799</v>
      </c>
      <c r="C628" s="186" t="s">
        <v>496</v>
      </c>
      <c r="D628" s="187">
        <v>2804680</v>
      </c>
      <c r="E628" s="187"/>
      <c r="F628" s="187"/>
      <c r="G628" s="187"/>
      <c r="H628" s="187"/>
      <c r="I628" s="187"/>
      <c r="J628" s="187"/>
      <c r="K628" s="187"/>
      <c r="L628" s="187">
        <v>2804680</v>
      </c>
    </row>
    <row r="629" spans="1:12" ht="18" customHeight="1">
      <c r="A629" s="188"/>
      <c r="B629" s="185" t="s">
        <v>810</v>
      </c>
      <c r="C629" s="186" t="s">
        <v>500</v>
      </c>
      <c r="D629" s="187">
        <v>266115</v>
      </c>
      <c r="E629" s="187"/>
      <c r="F629" s="187"/>
      <c r="G629" s="187"/>
      <c r="H629" s="187"/>
      <c r="I629" s="187"/>
      <c r="J629" s="187"/>
      <c r="K629" s="187"/>
      <c r="L629" s="187">
        <v>266115</v>
      </c>
    </row>
    <row r="630" spans="1:12" ht="18" customHeight="1">
      <c r="A630" s="188"/>
      <c r="B630" s="185" t="s">
        <v>801</v>
      </c>
      <c r="C630" s="186" t="s">
        <v>504</v>
      </c>
      <c r="D630" s="187">
        <v>4835794</v>
      </c>
      <c r="E630" s="187"/>
      <c r="F630" s="187"/>
      <c r="G630" s="187"/>
      <c r="H630" s="187"/>
      <c r="I630" s="187"/>
      <c r="J630" s="187"/>
      <c r="K630" s="187"/>
      <c r="L630" s="187">
        <v>4835794</v>
      </c>
    </row>
    <row r="631" spans="1:12" ht="18" customHeight="1">
      <c r="A631" s="188"/>
      <c r="B631" s="185" t="s">
        <v>812</v>
      </c>
      <c r="C631" s="186" t="s">
        <v>507</v>
      </c>
      <c r="D631" s="187">
        <v>925645</v>
      </c>
      <c r="E631" s="187"/>
      <c r="F631" s="187"/>
      <c r="G631" s="187"/>
      <c r="H631" s="187"/>
      <c r="I631" s="187"/>
      <c r="J631" s="187"/>
      <c r="K631" s="187"/>
      <c r="L631" s="187">
        <v>925645</v>
      </c>
    </row>
    <row r="632" spans="1:12" ht="18" customHeight="1">
      <c r="A632" s="188"/>
      <c r="B632" s="185" t="s">
        <v>802</v>
      </c>
      <c r="C632" s="186" t="s">
        <v>508</v>
      </c>
      <c r="D632" s="187">
        <v>0</v>
      </c>
      <c r="E632" s="187"/>
      <c r="F632" s="187"/>
      <c r="G632" s="187"/>
      <c r="H632" s="187"/>
      <c r="I632" s="187"/>
      <c r="J632" s="187"/>
      <c r="K632" s="187"/>
      <c r="L632" s="187">
        <v>0</v>
      </c>
    </row>
    <row r="633" spans="1:12" ht="18" customHeight="1">
      <c r="A633" s="188"/>
      <c r="B633" s="185" t="s">
        <v>804</v>
      </c>
      <c r="C633" s="186" t="s">
        <v>765</v>
      </c>
      <c r="D633" s="187">
        <v>677054</v>
      </c>
      <c r="E633" s="187"/>
      <c r="F633" s="187"/>
      <c r="G633" s="187"/>
      <c r="H633" s="187"/>
      <c r="I633" s="187"/>
      <c r="J633" s="187"/>
      <c r="K633" s="187"/>
      <c r="L633" s="187">
        <v>677054</v>
      </c>
    </row>
    <row r="634" spans="1:12" ht="18" customHeight="1">
      <c r="A634" s="188"/>
      <c r="B634" s="185" t="s">
        <v>817</v>
      </c>
      <c r="C634" s="186" t="s">
        <v>573</v>
      </c>
      <c r="D634" s="187">
        <v>3780924</v>
      </c>
      <c r="E634" s="187"/>
      <c r="F634" s="187"/>
      <c r="G634" s="187"/>
      <c r="H634" s="187"/>
      <c r="I634" s="187"/>
      <c r="J634" s="187"/>
      <c r="K634" s="187"/>
      <c r="L634" s="187">
        <v>3780924</v>
      </c>
    </row>
    <row r="635" spans="1:12" ht="18" customHeight="1">
      <c r="A635" s="188"/>
      <c r="B635" s="185" t="s">
        <v>848</v>
      </c>
      <c r="C635" s="186" t="s">
        <v>574</v>
      </c>
      <c r="D635" s="187">
        <v>486737</v>
      </c>
      <c r="E635" s="187"/>
      <c r="F635" s="187"/>
      <c r="G635" s="187"/>
      <c r="H635" s="187"/>
      <c r="I635" s="187"/>
      <c r="J635" s="187"/>
      <c r="K635" s="187"/>
      <c r="L635" s="187">
        <v>486737</v>
      </c>
    </row>
    <row r="636" spans="1:12" ht="18" customHeight="1">
      <c r="A636" s="188"/>
      <c r="B636" s="185" t="s">
        <v>824</v>
      </c>
      <c r="C636" s="186" t="s">
        <v>590</v>
      </c>
      <c r="D636" s="187">
        <v>9988998</v>
      </c>
      <c r="E636" s="187"/>
      <c r="F636" s="187"/>
      <c r="G636" s="187"/>
      <c r="H636" s="187"/>
      <c r="I636" s="187"/>
      <c r="J636" s="187"/>
      <c r="K636" s="187"/>
      <c r="L636" s="187">
        <v>9988998</v>
      </c>
    </row>
    <row r="637" spans="1:12" ht="18" customHeight="1">
      <c r="A637" s="188"/>
      <c r="B637" s="185" t="s">
        <v>806</v>
      </c>
      <c r="C637" s="186" t="s">
        <v>591</v>
      </c>
      <c r="D637" s="187">
        <v>1037853</v>
      </c>
      <c r="E637" s="187"/>
      <c r="F637" s="187"/>
      <c r="G637" s="187"/>
      <c r="H637" s="187"/>
      <c r="I637" s="187"/>
      <c r="J637" s="187"/>
      <c r="K637" s="187"/>
      <c r="L637" s="187">
        <v>1037853</v>
      </c>
    </row>
    <row r="638" spans="1:12" ht="18" customHeight="1">
      <c r="A638" s="188"/>
      <c r="B638" s="185" t="s">
        <v>807</v>
      </c>
      <c r="C638" s="186" t="s">
        <v>592</v>
      </c>
      <c r="D638" s="187">
        <v>711221</v>
      </c>
      <c r="E638" s="187"/>
      <c r="F638" s="187"/>
      <c r="G638" s="187"/>
      <c r="H638" s="187"/>
      <c r="I638" s="187"/>
      <c r="J638" s="187"/>
      <c r="K638" s="187"/>
      <c r="L638" s="187">
        <v>711221</v>
      </c>
    </row>
    <row r="639" spans="1:12" ht="18" customHeight="1">
      <c r="A639" s="188"/>
      <c r="B639" s="185" t="s">
        <v>840</v>
      </c>
      <c r="C639" s="186" t="s">
        <v>611</v>
      </c>
      <c r="D639" s="187">
        <v>0</v>
      </c>
      <c r="E639" s="187"/>
      <c r="F639" s="187"/>
      <c r="G639" s="187"/>
      <c r="H639" s="187"/>
      <c r="I639" s="187"/>
      <c r="J639" s="187"/>
      <c r="K639" s="187"/>
      <c r="L639" s="187">
        <v>0</v>
      </c>
    </row>
    <row r="640" spans="1:12" ht="18" customHeight="1">
      <c r="A640" s="188"/>
      <c r="C640" s="186" t="s">
        <v>865</v>
      </c>
      <c r="D640" s="187">
        <v>39035922</v>
      </c>
      <c r="E640" s="187"/>
      <c r="F640" s="187"/>
      <c r="G640" s="187"/>
      <c r="H640" s="187"/>
      <c r="I640" s="187"/>
      <c r="J640" s="187"/>
      <c r="K640" s="187"/>
      <c r="L640" s="187">
        <v>39035922</v>
      </c>
    </row>
    <row r="641" spans="1:12" ht="18" customHeight="1">
      <c r="A641" s="188" t="s">
        <v>661</v>
      </c>
      <c r="B641" s="185" t="s">
        <v>777</v>
      </c>
      <c r="C641" s="186" t="s">
        <v>442</v>
      </c>
      <c r="D641" s="187">
        <v>5588357.6299999999</v>
      </c>
      <c r="E641" s="187"/>
      <c r="F641" s="187"/>
      <c r="G641" s="187"/>
      <c r="H641" s="187"/>
      <c r="I641" s="187"/>
      <c r="J641" s="187"/>
      <c r="K641" s="187"/>
      <c r="L641" s="187">
        <v>5588357.6299999999</v>
      </c>
    </row>
    <row r="642" spans="1:12" ht="18" customHeight="1">
      <c r="A642" s="188"/>
      <c r="B642" s="185" t="s">
        <v>778</v>
      </c>
      <c r="C642" s="186" t="s">
        <v>443</v>
      </c>
      <c r="D642" s="187">
        <v>1627792.35</v>
      </c>
      <c r="E642" s="187"/>
      <c r="F642" s="187"/>
      <c r="G642" s="187"/>
      <c r="H642" s="187"/>
      <c r="I642" s="187"/>
      <c r="J642" s="187"/>
      <c r="K642" s="187"/>
      <c r="L642" s="187">
        <v>1627792.35</v>
      </c>
    </row>
    <row r="643" spans="1:12" ht="18" customHeight="1">
      <c r="A643" s="188"/>
      <c r="B643" s="185" t="s">
        <v>779</v>
      </c>
      <c r="C643" s="186" t="s">
        <v>445</v>
      </c>
      <c r="D643" s="187">
        <v>130000</v>
      </c>
      <c r="E643" s="187"/>
      <c r="F643" s="187"/>
      <c r="G643" s="187"/>
      <c r="H643" s="187"/>
      <c r="I643" s="187"/>
      <c r="J643" s="187"/>
      <c r="K643" s="187"/>
      <c r="L643" s="187">
        <v>130000</v>
      </c>
    </row>
    <row r="644" spans="1:12" ht="18" customHeight="1">
      <c r="A644" s="188"/>
      <c r="B644" s="185" t="s">
        <v>780</v>
      </c>
      <c r="C644" s="186" t="s">
        <v>450</v>
      </c>
      <c r="D644" s="187">
        <v>284021.53999999998</v>
      </c>
      <c r="E644" s="187"/>
      <c r="F644" s="187"/>
      <c r="G644" s="187"/>
      <c r="H644" s="187"/>
      <c r="I644" s="187"/>
      <c r="J644" s="187"/>
      <c r="K644" s="187"/>
      <c r="L644" s="187">
        <v>284021.53999999998</v>
      </c>
    </row>
    <row r="645" spans="1:12" ht="18" customHeight="1">
      <c r="A645" s="188"/>
      <c r="B645" s="185" t="s">
        <v>782</v>
      </c>
      <c r="C645" s="186" t="s">
        <v>455</v>
      </c>
      <c r="D645" s="187">
        <v>538000</v>
      </c>
      <c r="E645" s="187"/>
      <c r="F645" s="187"/>
      <c r="G645" s="187"/>
      <c r="H645" s="187"/>
      <c r="I645" s="187"/>
      <c r="J645" s="187"/>
      <c r="K645" s="187"/>
      <c r="L645" s="187">
        <v>538000</v>
      </c>
    </row>
    <row r="646" spans="1:12" ht="18" customHeight="1">
      <c r="A646" s="188"/>
      <c r="B646" s="185" t="s">
        <v>785</v>
      </c>
      <c r="C646" s="186" t="s">
        <v>463</v>
      </c>
      <c r="D646" s="187">
        <v>53600</v>
      </c>
      <c r="E646" s="187"/>
      <c r="F646" s="187"/>
      <c r="G646" s="187"/>
      <c r="H646" s="187"/>
      <c r="I646" s="187"/>
      <c r="J646" s="187"/>
      <c r="K646" s="187"/>
      <c r="L646" s="187">
        <v>53600</v>
      </c>
    </row>
    <row r="647" spans="1:12" ht="18" customHeight="1">
      <c r="A647" s="188"/>
      <c r="B647" s="185" t="s">
        <v>786</v>
      </c>
      <c r="C647" s="186" t="s">
        <v>471</v>
      </c>
      <c r="D647" s="187">
        <v>167439</v>
      </c>
      <c r="E647" s="187"/>
      <c r="F647" s="187"/>
      <c r="G647" s="187"/>
      <c r="H647" s="187"/>
      <c r="I647" s="187"/>
      <c r="J647" s="187"/>
      <c r="K647" s="187"/>
      <c r="L647" s="187">
        <v>167439</v>
      </c>
    </row>
    <row r="648" spans="1:12" ht="18" customHeight="1">
      <c r="A648" s="188"/>
      <c r="B648" s="185" t="s">
        <v>787</v>
      </c>
      <c r="C648" s="186" t="s">
        <v>472</v>
      </c>
      <c r="D648" s="187">
        <v>192840.82</v>
      </c>
      <c r="E648" s="187"/>
      <c r="F648" s="187"/>
      <c r="G648" s="187"/>
      <c r="H648" s="187"/>
      <c r="I648" s="187"/>
      <c r="J648" s="187"/>
      <c r="K648" s="187"/>
      <c r="L648" s="187">
        <v>192840.82</v>
      </c>
    </row>
    <row r="649" spans="1:12" ht="18" customHeight="1">
      <c r="A649" s="188"/>
      <c r="B649" s="185" t="s">
        <v>788</v>
      </c>
      <c r="C649" s="186" t="s">
        <v>475</v>
      </c>
      <c r="D649" s="187">
        <v>339953.23</v>
      </c>
      <c r="E649" s="187"/>
      <c r="F649" s="187"/>
      <c r="G649" s="187"/>
      <c r="H649" s="187"/>
      <c r="I649" s="187"/>
      <c r="J649" s="187"/>
      <c r="K649" s="187"/>
      <c r="L649" s="187">
        <v>339953.23</v>
      </c>
    </row>
    <row r="650" spans="1:12" ht="18" customHeight="1">
      <c r="A650" s="188"/>
      <c r="B650" s="185" t="s">
        <v>789</v>
      </c>
      <c r="C650" s="186" t="s">
        <v>476</v>
      </c>
      <c r="D650" s="187">
        <v>580641.59</v>
      </c>
      <c r="E650" s="187"/>
      <c r="F650" s="187"/>
      <c r="G650" s="187"/>
      <c r="H650" s="187"/>
      <c r="I650" s="187"/>
      <c r="J650" s="187"/>
      <c r="K650" s="187"/>
      <c r="L650" s="187">
        <v>580641.59</v>
      </c>
    </row>
    <row r="651" spans="1:12" ht="18" customHeight="1">
      <c r="A651" s="188"/>
      <c r="B651" s="185" t="s">
        <v>790</v>
      </c>
      <c r="C651" s="186" t="s">
        <v>477</v>
      </c>
      <c r="D651" s="187">
        <v>557686.96</v>
      </c>
      <c r="E651" s="187"/>
      <c r="F651" s="187"/>
      <c r="G651" s="187"/>
      <c r="H651" s="187"/>
      <c r="I651" s="187"/>
      <c r="J651" s="187"/>
      <c r="K651" s="187"/>
      <c r="L651" s="187">
        <v>557686.96</v>
      </c>
    </row>
    <row r="652" spans="1:12" ht="18" customHeight="1">
      <c r="A652" s="188"/>
      <c r="B652" s="185" t="s">
        <v>791</v>
      </c>
      <c r="C652" s="186" t="s">
        <v>478</v>
      </c>
      <c r="D652" s="187">
        <v>358302.46</v>
      </c>
      <c r="E652" s="187"/>
      <c r="F652" s="187"/>
      <c r="G652" s="187"/>
      <c r="H652" s="187"/>
      <c r="I652" s="187"/>
      <c r="J652" s="187"/>
      <c r="K652" s="187"/>
      <c r="L652" s="187">
        <v>358302.46</v>
      </c>
    </row>
    <row r="653" spans="1:12" ht="18" customHeight="1">
      <c r="A653" s="188"/>
      <c r="B653" s="185" t="s">
        <v>792</v>
      </c>
      <c r="C653" s="186" t="s">
        <v>480</v>
      </c>
      <c r="D653" s="187">
        <v>184450</v>
      </c>
      <c r="E653" s="187"/>
      <c r="F653" s="187"/>
      <c r="G653" s="187"/>
      <c r="H653" s="187"/>
      <c r="I653" s="187"/>
      <c r="J653" s="187"/>
      <c r="K653" s="187"/>
      <c r="L653" s="187">
        <v>184450</v>
      </c>
    </row>
    <row r="654" spans="1:12" ht="18" customHeight="1">
      <c r="A654" s="188"/>
      <c r="B654" s="185" t="s">
        <v>795</v>
      </c>
      <c r="C654" s="186" t="s">
        <v>486</v>
      </c>
      <c r="D654" s="187">
        <v>1355481.4</v>
      </c>
      <c r="E654" s="187"/>
      <c r="F654" s="187"/>
      <c r="G654" s="187"/>
      <c r="H654" s="187"/>
      <c r="I654" s="187"/>
      <c r="J654" s="187"/>
      <c r="K654" s="187"/>
      <c r="L654" s="187">
        <v>1355481.4</v>
      </c>
    </row>
    <row r="655" spans="1:12" ht="18" customHeight="1">
      <c r="A655" s="188"/>
      <c r="B655" s="185" t="s">
        <v>821</v>
      </c>
      <c r="C655" s="186" t="s">
        <v>488</v>
      </c>
      <c r="D655" s="187">
        <v>43455</v>
      </c>
      <c r="E655" s="187"/>
      <c r="F655" s="187"/>
      <c r="G655" s="187"/>
      <c r="H655" s="187"/>
      <c r="I655" s="187"/>
      <c r="J655" s="187"/>
      <c r="K655" s="187"/>
      <c r="L655" s="187">
        <v>43455</v>
      </c>
    </row>
    <row r="656" spans="1:12" ht="18" customHeight="1">
      <c r="A656" s="188"/>
      <c r="B656" s="185" t="s">
        <v>796</v>
      </c>
      <c r="C656" s="186" t="s">
        <v>489</v>
      </c>
      <c r="D656" s="187">
        <v>24825</v>
      </c>
      <c r="E656" s="187"/>
      <c r="F656" s="187"/>
      <c r="G656" s="187"/>
      <c r="H656" s="187"/>
      <c r="I656" s="187"/>
      <c r="J656" s="187"/>
      <c r="K656" s="187"/>
      <c r="L656" s="187">
        <v>24825</v>
      </c>
    </row>
    <row r="657" spans="1:12" ht="18" customHeight="1">
      <c r="A657" s="188"/>
      <c r="B657" s="185" t="s">
        <v>822</v>
      </c>
      <c r="C657" s="186" t="s">
        <v>494</v>
      </c>
      <c r="D657" s="187">
        <v>472620</v>
      </c>
      <c r="E657" s="187"/>
      <c r="F657" s="187"/>
      <c r="G657" s="187"/>
      <c r="H657" s="187"/>
      <c r="I657" s="187"/>
      <c r="J657" s="187"/>
      <c r="K657" s="187"/>
      <c r="L657" s="187">
        <v>472620</v>
      </c>
    </row>
    <row r="658" spans="1:12" ht="18" customHeight="1">
      <c r="A658" s="188"/>
      <c r="B658" s="185" t="s">
        <v>799</v>
      </c>
      <c r="C658" s="186" t="s">
        <v>496</v>
      </c>
      <c r="D658" s="187">
        <v>3841213.66</v>
      </c>
      <c r="E658" s="187"/>
      <c r="F658" s="187"/>
      <c r="G658" s="187"/>
      <c r="H658" s="187"/>
      <c r="I658" s="187"/>
      <c r="J658" s="187"/>
      <c r="K658" s="187"/>
      <c r="L658" s="187">
        <v>3841213.66</v>
      </c>
    </row>
    <row r="659" spans="1:12" ht="18" customHeight="1">
      <c r="A659" s="188"/>
      <c r="B659" s="185" t="s">
        <v>810</v>
      </c>
      <c r="C659" s="186" t="s">
        <v>500</v>
      </c>
      <c r="D659" s="187">
        <v>15000</v>
      </c>
      <c r="E659" s="187"/>
      <c r="F659" s="187"/>
      <c r="G659" s="187"/>
      <c r="H659" s="187"/>
      <c r="I659" s="187"/>
      <c r="J659" s="187"/>
      <c r="K659" s="187"/>
      <c r="L659" s="187">
        <v>15000</v>
      </c>
    </row>
    <row r="660" spans="1:12" ht="18" customHeight="1">
      <c r="A660" s="188"/>
      <c r="B660" s="185" t="s">
        <v>801</v>
      </c>
      <c r="C660" s="186" t="s">
        <v>504</v>
      </c>
      <c r="D660" s="187">
        <v>3290796</v>
      </c>
      <c r="E660" s="187"/>
      <c r="F660" s="187"/>
      <c r="G660" s="187"/>
      <c r="H660" s="187"/>
      <c r="I660" s="187"/>
      <c r="J660" s="187"/>
      <c r="K660" s="187"/>
      <c r="L660" s="187">
        <v>3290796</v>
      </c>
    </row>
    <row r="661" spans="1:12" ht="18" customHeight="1">
      <c r="A661" s="188"/>
      <c r="B661" s="185" t="s">
        <v>812</v>
      </c>
      <c r="C661" s="186" t="s">
        <v>507</v>
      </c>
      <c r="D661" s="187">
        <v>876983</v>
      </c>
      <c r="E661" s="187"/>
      <c r="F661" s="187"/>
      <c r="G661" s="187"/>
      <c r="H661" s="187"/>
      <c r="I661" s="187"/>
      <c r="J661" s="187"/>
      <c r="K661" s="187"/>
      <c r="L661" s="187">
        <v>876983</v>
      </c>
    </row>
    <row r="662" spans="1:12" ht="18" customHeight="1">
      <c r="A662" s="188"/>
      <c r="B662" s="185" t="s">
        <v>802</v>
      </c>
      <c r="C662" s="186" t="s">
        <v>508</v>
      </c>
      <c r="D662" s="187">
        <v>0</v>
      </c>
      <c r="E662" s="187"/>
      <c r="F662" s="187"/>
      <c r="G662" s="187"/>
      <c r="H662" s="187"/>
      <c r="I662" s="187"/>
      <c r="J662" s="187"/>
      <c r="K662" s="187"/>
      <c r="L662" s="187">
        <v>0</v>
      </c>
    </row>
    <row r="663" spans="1:12" ht="18" customHeight="1">
      <c r="A663" s="188"/>
      <c r="B663" s="185" t="s">
        <v>804</v>
      </c>
      <c r="C663" s="186" t="s">
        <v>765</v>
      </c>
      <c r="D663" s="187">
        <v>552722</v>
      </c>
      <c r="E663" s="187"/>
      <c r="F663" s="187"/>
      <c r="G663" s="187"/>
      <c r="H663" s="187"/>
      <c r="I663" s="187"/>
      <c r="J663" s="187"/>
      <c r="K663" s="187"/>
      <c r="L663" s="187">
        <v>552722</v>
      </c>
    </row>
    <row r="664" spans="1:12" ht="18" customHeight="1">
      <c r="A664" s="188"/>
      <c r="B664" s="185" t="s">
        <v>817</v>
      </c>
      <c r="C664" s="186" t="s">
        <v>573</v>
      </c>
      <c r="D664" s="187">
        <v>2359000</v>
      </c>
      <c r="E664" s="187"/>
      <c r="F664" s="187"/>
      <c r="G664" s="187"/>
      <c r="H664" s="187"/>
      <c r="I664" s="187"/>
      <c r="J664" s="187"/>
      <c r="K664" s="187"/>
      <c r="L664" s="187">
        <v>2359000</v>
      </c>
    </row>
    <row r="665" spans="1:12" ht="18" customHeight="1">
      <c r="A665" s="188"/>
      <c r="B665" s="185" t="s">
        <v>806</v>
      </c>
      <c r="C665" s="186" t="s">
        <v>591</v>
      </c>
      <c r="D665" s="187">
        <v>2155414.2000000002</v>
      </c>
      <c r="E665" s="187"/>
      <c r="F665" s="187"/>
      <c r="G665" s="187"/>
      <c r="H665" s="187"/>
      <c r="I665" s="187"/>
      <c r="J665" s="187"/>
      <c r="K665" s="187"/>
      <c r="L665" s="187">
        <v>2155414.2000000002</v>
      </c>
    </row>
    <row r="666" spans="1:12" ht="18" customHeight="1">
      <c r="A666" s="188"/>
      <c r="B666" s="185" t="s">
        <v>807</v>
      </c>
      <c r="C666" s="186" t="s">
        <v>592</v>
      </c>
      <c r="D666" s="187">
        <v>1594450.45</v>
      </c>
      <c r="E666" s="187"/>
      <c r="F666" s="187"/>
      <c r="G666" s="187"/>
      <c r="H666" s="187"/>
      <c r="I666" s="187"/>
      <c r="J666" s="187"/>
      <c r="K666" s="187"/>
      <c r="L666" s="187">
        <v>1594450.45</v>
      </c>
    </row>
    <row r="667" spans="1:12" ht="18" customHeight="1">
      <c r="A667" s="188"/>
      <c r="B667" s="185" t="s">
        <v>840</v>
      </c>
      <c r="C667" s="186" t="s">
        <v>611</v>
      </c>
      <c r="D667" s="187">
        <v>261291</v>
      </c>
      <c r="E667" s="187"/>
      <c r="F667" s="187"/>
      <c r="G667" s="187"/>
      <c r="H667" s="187"/>
      <c r="I667" s="187"/>
      <c r="J667" s="187"/>
      <c r="K667" s="187"/>
      <c r="L667" s="187">
        <v>261291</v>
      </c>
    </row>
    <row r="668" spans="1:12" ht="18" customHeight="1">
      <c r="A668" s="188"/>
      <c r="C668" s="186" t="s">
        <v>866</v>
      </c>
      <c r="D668" s="187">
        <v>27446337.289999999</v>
      </c>
      <c r="E668" s="187"/>
      <c r="F668" s="187"/>
      <c r="G668" s="187"/>
      <c r="H668" s="187"/>
      <c r="I668" s="187"/>
      <c r="J668" s="187"/>
      <c r="K668" s="187"/>
      <c r="L668" s="187">
        <v>27446337.289999999</v>
      </c>
    </row>
    <row r="669" spans="1:12" ht="18" customHeight="1">
      <c r="A669" s="188" t="s">
        <v>662</v>
      </c>
      <c r="B669" s="185" t="s">
        <v>777</v>
      </c>
      <c r="C669" s="186" t="s">
        <v>442</v>
      </c>
      <c r="D669" s="187">
        <v>1495522297.45</v>
      </c>
      <c r="E669" s="187"/>
      <c r="F669" s="187"/>
      <c r="G669" s="187"/>
      <c r="H669" s="187"/>
      <c r="I669" s="187"/>
      <c r="J669" s="187"/>
      <c r="K669" s="187"/>
      <c r="L669" s="187">
        <v>1495522297.45</v>
      </c>
    </row>
    <row r="670" spans="1:12" ht="18" customHeight="1">
      <c r="A670" s="188"/>
      <c r="B670" s="185" t="s">
        <v>778</v>
      </c>
      <c r="C670" s="186" t="s">
        <v>443</v>
      </c>
      <c r="D670" s="187">
        <v>25566803</v>
      </c>
      <c r="E670" s="187"/>
      <c r="F670" s="187"/>
      <c r="G670" s="187"/>
      <c r="H670" s="187"/>
      <c r="I670" s="187"/>
      <c r="J670" s="187"/>
      <c r="K670" s="187"/>
      <c r="L670" s="187">
        <v>25566803</v>
      </c>
    </row>
    <row r="671" spans="1:12" ht="18" customHeight="1">
      <c r="A671" s="188"/>
      <c r="B671" s="185" t="s">
        <v>779</v>
      </c>
      <c r="C671" s="186" t="s">
        <v>445</v>
      </c>
      <c r="D671" s="187">
        <v>31525158.98</v>
      </c>
      <c r="E671" s="187"/>
      <c r="F671" s="187"/>
      <c r="G671" s="187"/>
      <c r="H671" s="187"/>
      <c r="I671" s="187"/>
      <c r="J671" s="187"/>
      <c r="K671" s="187"/>
      <c r="L671" s="187">
        <v>31525158.98</v>
      </c>
    </row>
    <row r="672" spans="1:12" ht="18" customHeight="1">
      <c r="A672" s="188"/>
      <c r="B672" s="185" t="s">
        <v>843</v>
      </c>
      <c r="C672" s="186" t="s">
        <v>446</v>
      </c>
      <c r="D672" s="187">
        <v>116245966.73</v>
      </c>
      <c r="E672" s="187"/>
      <c r="F672" s="187"/>
      <c r="G672" s="187"/>
      <c r="H672" s="187"/>
      <c r="I672" s="187"/>
      <c r="J672" s="187"/>
      <c r="K672" s="187"/>
      <c r="L672" s="187">
        <v>116245966.73</v>
      </c>
    </row>
    <row r="673" spans="1:12" ht="18" customHeight="1">
      <c r="A673" s="188"/>
      <c r="B673" s="185" t="s">
        <v>827</v>
      </c>
      <c r="C673" s="186" t="s">
        <v>449</v>
      </c>
      <c r="D673" s="187">
        <v>14953513.939999999</v>
      </c>
      <c r="E673" s="187"/>
      <c r="F673" s="187"/>
      <c r="G673" s="187"/>
      <c r="H673" s="187"/>
      <c r="I673" s="187"/>
      <c r="J673" s="187"/>
      <c r="K673" s="187"/>
      <c r="L673" s="187">
        <v>14953513.939999999</v>
      </c>
    </row>
    <row r="674" spans="1:12" ht="18" customHeight="1">
      <c r="A674" s="188"/>
      <c r="B674" s="185" t="s">
        <v>780</v>
      </c>
      <c r="C674" s="186" t="s">
        <v>450</v>
      </c>
      <c r="D674" s="187">
        <v>72248373.060000002</v>
      </c>
      <c r="E674" s="187"/>
      <c r="F674" s="187"/>
      <c r="G674" s="187"/>
      <c r="H674" s="187"/>
      <c r="I674" s="187"/>
      <c r="J674" s="187"/>
      <c r="K674" s="187"/>
      <c r="L674" s="187">
        <v>72248373.060000002</v>
      </c>
    </row>
    <row r="675" spans="1:12" ht="18" customHeight="1">
      <c r="A675" s="188"/>
      <c r="B675" s="185" t="s">
        <v>781</v>
      </c>
      <c r="C675" s="186" t="s">
        <v>452</v>
      </c>
      <c r="D675" s="187">
        <v>6783292.6200000001</v>
      </c>
      <c r="E675" s="187"/>
      <c r="F675" s="187"/>
      <c r="G675" s="187"/>
      <c r="H675" s="187"/>
      <c r="I675" s="187"/>
      <c r="J675" s="187"/>
      <c r="K675" s="187"/>
      <c r="L675" s="187">
        <v>6783292.6200000001</v>
      </c>
    </row>
    <row r="676" spans="1:12" ht="18" customHeight="1">
      <c r="A676" s="188"/>
      <c r="B676" s="185" t="s">
        <v>829</v>
      </c>
      <c r="C676" s="186" t="s">
        <v>453</v>
      </c>
      <c r="D676" s="187">
        <v>85000</v>
      </c>
      <c r="E676" s="187"/>
      <c r="F676" s="187"/>
      <c r="G676" s="187"/>
      <c r="H676" s="187"/>
      <c r="I676" s="187"/>
      <c r="J676" s="187"/>
      <c r="K676" s="187"/>
      <c r="L676" s="187">
        <v>85000</v>
      </c>
    </row>
    <row r="677" spans="1:12" ht="18" customHeight="1">
      <c r="A677" s="188"/>
      <c r="B677" s="185" t="s">
        <v>782</v>
      </c>
      <c r="C677" s="186" t="s">
        <v>455</v>
      </c>
      <c r="D677" s="187">
        <v>3551341</v>
      </c>
      <c r="E677" s="187"/>
      <c r="F677" s="187"/>
      <c r="G677" s="187"/>
      <c r="H677" s="187"/>
      <c r="I677" s="187"/>
      <c r="J677" s="187"/>
      <c r="K677" s="187"/>
      <c r="L677" s="187">
        <v>3551341</v>
      </c>
    </row>
    <row r="678" spans="1:12" ht="18" customHeight="1">
      <c r="A678" s="188"/>
      <c r="B678" s="185" t="s">
        <v>820</v>
      </c>
      <c r="C678" s="186" t="s">
        <v>457</v>
      </c>
      <c r="D678" s="187">
        <v>279000</v>
      </c>
      <c r="E678" s="187"/>
      <c r="F678" s="187"/>
      <c r="G678" s="187"/>
      <c r="H678" s="187"/>
      <c r="I678" s="187"/>
      <c r="J678" s="187"/>
      <c r="K678" s="187"/>
      <c r="L678" s="187">
        <v>279000</v>
      </c>
    </row>
    <row r="679" spans="1:12" ht="18" customHeight="1">
      <c r="A679" s="188"/>
      <c r="B679" s="185" t="s">
        <v>783</v>
      </c>
      <c r="C679" s="186" t="s">
        <v>458</v>
      </c>
      <c r="D679" s="187">
        <v>288182</v>
      </c>
      <c r="E679" s="187"/>
      <c r="F679" s="187"/>
      <c r="G679" s="187"/>
      <c r="H679" s="187"/>
      <c r="I679" s="187"/>
      <c r="J679" s="187"/>
      <c r="K679" s="187"/>
      <c r="L679" s="187">
        <v>288182</v>
      </c>
    </row>
    <row r="680" spans="1:12" ht="18" customHeight="1">
      <c r="A680" s="188"/>
      <c r="B680" s="185" t="s">
        <v>815</v>
      </c>
      <c r="C680" s="186" t="s">
        <v>462</v>
      </c>
      <c r="D680" s="187">
        <v>1614145.62</v>
      </c>
      <c r="E680" s="187"/>
      <c r="F680" s="187"/>
      <c r="G680" s="187"/>
      <c r="H680" s="187"/>
      <c r="I680" s="187"/>
      <c r="J680" s="187"/>
      <c r="K680" s="187"/>
      <c r="L680" s="187">
        <v>1614145.62</v>
      </c>
    </row>
    <row r="681" spans="1:12" ht="18" customHeight="1">
      <c r="A681" s="188"/>
      <c r="B681" s="185" t="s">
        <v>785</v>
      </c>
      <c r="C681" s="186" t="s">
        <v>463</v>
      </c>
      <c r="D681" s="187">
        <v>13216096.98</v>
      </c>
      <c r="E681" s="187"/>
      <c r="F681" s="187"/>
      <c r="G681" s="187"/>
      <c r="H681" s="187"/>
      <c r="I681" s="187"/>
      <c r="J681" s="187"/>
      <c r="K681" s="187"/>
      <c r="L681" s="187">
        <v>13216096.98</v>
      </c>
    </row>
    <row r="682" spans="1:12" ht="18" customHeight="1">
      <c r="A682" s="188"/>
      <c r="B682" s="185" t="s">
        <v>786</v>
      </c>
      <c r="C682" s="186" t="s">
        <v>471</v>
      </c>
      <c r="D682" s="187">
        <v>38848098.109999999</v>
      </c>
      <c r="E682" s="187"/>
      <c r="F682" s="187"/>
      <c r="G682" s="187"/>
      <c r="H682" s="187"/>
      <c r="I682" s="187"/>
      <c r="J682" s="187"/>
      <c r="K682" s="187"/>
      <c r="L682" s="187">
        <v>38848098.109999999</v>
      </c>
    </row>
    <row r="683" spans="1:12" ht="18" customHeight="1">
      <c r="A683" s="188"/>
      <c r="B683" s="185" t="s">
        <v>787</v>
      </c>
      <c r="C683" s="186" t="s">
        <v>472</v>
      </c>
      <c r="D683" s="187">
        <v>35469778.159999996</v>
      </c>
      <c r="E683" s="187"/>
      <c r="F683" s="187"/>
      <c r="G683" s="187"/>
      <c r="H683" s="187"/>
      <c r="I683" s="187"/>
      <c r="J683" s="187"/>
      <c r="K683" s="187"/>
      <c r="L683" s="187">
        <v>35469778.159999996</v>
      </c>
    </row>
    <row r="684" spans="1:12" ht="18" customHeight="1">
      <c r="A684" s="188"/>
      <c r="B684" s="185" t="s">
        <v>788</v>
      </c>
      <c r="C684" s="186" t="s">
        <v>475</v>
      </c>
      <c r="D684" s="187">
        <v>2927839.19</v>
      </c>
      <c r="E684" s="187"/>
      <c r="F684" s="187"/>
      <c r="G684" s="187"/>
      <c r="H684" s="187"/>
      <c r="I684" s="187"/>
      <c r="J684" s="187"/>
      <c r="K684" s="187"/>
      <c r="L684" s="187">
        <v>2927839.19</v>
      </c>
    </row>
    <row r="685" spans="1:12" ht="18" customHeight="1">
      <c r="A685" s="188"/>
      <c r="B685" s="185" t="s">
        <v>789</v>
      </c>
      <c r="C685" s="186" t="s">
        <v>476</v>
      </c>
      <c r="D685" s="187">
        <v>56411939.810000002</v>
      </c>
      <c r="E685" s="187"/>
      <c r="F685" s="187"/>
      <c r="G685" s="187"/>
      <c r="H685" s="187"/>
      <c r="I685" s="187"/>
      <c r="J685" s="187"/>
      <c r="K685" s="187"/>
      <c r="L685" s="187">
        <v>56411939.810000002</v>
      </c>
    </row>
    <row r="686" spans="1:12" ht="18" customHeight="1">
      <c r="A686" s="188"/>
      <c r="B686" s="185" t="s">
        <v>790</v>
      </c>
      <c r="C686" s="186" t="s">
        <v>477</v>
      </c>
      <c r="D686" s="187">
        <v>44644287.939999998</v>
      </c>
      <c r="E686" s="187"/>
      <c r="F686" s="187"/>
      <c r="G686" s="187"/>
      <c r="H686" s="187"/>
      <c r="I686" s="187"/>
      <c r="J686" s="187"/>
      <c r="K686" s="187"/>
      <c r="L686" s="187">
        <v>44644287.939999998</v>
      </c>
    </row>
    <row r="687" spans="1:12" ht="18" customHeight="1">
      <c r="A687" s="188"/>
      <c r="B687" s="185" t="s">
        <v>791</v>
      </c>
      <c r="C687" s="186" t="s">
        <v>478</v>
      </c>
      <c r="D687" s="187">
        <v>12020266.68</v>
      </c>
      <c r="E687" s="187"/>
      <c r="F687" s="187"/>
      <c r="G687" s="187"/>
      <c r="H687" s="187"/>
      <c r="I687" s="187"/>
      <c r="J687" s="187"/>
      <c r="K687" s="187"/>
      <c r="L687" s="187">
        <v>12020266.68</v>
      </c>
    </row>
    <row r="688" spans="1:12" ht="18" customHeight="1">
      <c r="A688" s="188"/>
      <c r="B688" s="185" t="s">
        <v>792</v>
      </c>
      <c r="C688" s="186" t="s">
        <v>480</v>
      </c>
      <c r="D688" s="187">
        <v>10102158.01</v>
      </c>
      <c r="E688" s="187"/>
      <c r="F688" s="187"/>
      <c r="G688" s="187"/>
      <c r="H688" s="187"/>
      <c r="I688" s="187"/>
      <c r="J688" s="187"/>
      <c r="K688" s="187"/>
      <c r="L688" s="187">
        <v>10102158.01</v>
      </c>
    </row>
    <row r="689" spans="1:12" ht="18" customHeight="1">
      <c r="A689" s="188"/>
      <c r="B689" s="185" t="s">
        <v>793</v>
      </c>
      <c r="C689" s="186" t="s">
        <v>482</v>
      </c>
      <c r="D689" s="187">
        <v>4737796.57</v>
      </c>
      <c r="E689" s="187"/>
      <c r="F689" s="187"/>
      <c r="G689" s="187"/>
      <c r="H689" s="187"/>
      <c r="I689" s="187"/>
      <c r="J689" s="187"/>
      <c r="K689" s="187"/>
      <c r="L689" s="187">
        <v>4737796.57</v>
      </c>
    </row>
    <row r="690" spans="1:12" ht="18" customHeight="1">
      <c r="A690" s="188"/>
      <c r="B690" s="185" t="s">
        <v>794</v>
      </c>
      <c r="C690" s="186" t="s">
        <v>484</v>
      </c>
      <c r="D690" s="187">
        <v>2462439.59</v>
      </c>
      <c r="E690" s="187"/>
      <c r="F690" s="187"/>
      <c r="G690" s="187"/>
      <c r="H690" s="187"/>
      <c r="I690" s="187"/>
      <c r="J690" s="187"/>
      <c r="K690" s="187"/>
      <c r="L690" s="187">
        <v>2462439.59</v>
      </c>
    </row>
    <row r="691" spans="1:12" ht="18" customHeight="1">
      <c r="A691" s="188"/>
      <c r="B691" s="185" t="s">
        <v>795</v>
      </c>
      <c r="C691" s="186" t="s">
        <v>486</v>
      </c>
      <c r="D691" s="187">
        <v>81375514.989999995</v>
      </c>
      <c r="E691" s="187"/>
      <c r="F691" s="187"/>
      <c r="G691" s="187"/>
      <c r="H691" s="187"/>
      <c r="I691" s="187"/>
      <c r="J691" s="187"/>
      <c r="K691" s="187"/>
      <c r="L691" s="187">
        <v>81375514.989999995</v>
      </c>
    </row>
    <row r="692" spans="1:12" ht="18" customHeight="1">
      <c r="A692" s="188"/>
      <c r="B692" s="185" t="s">
        <v>821</v>
      </c>
      <c r="C692" s="186" t="s">
        <v>488</v>
      </c>
      <c r="D692" s="187">
        <v>1287263</v>
      </c>
      <c r="E692" s="187"/>
      <c r="F692" s="187"/>
      <c r="G692" s="187"/>
      <c r="H692" s="187"/>
      <c r="I692" s="187"/>
      <c r="J692" s="187"/>
      <c r="K692" s="187"/>
      <c r="L692" s="187">
        <v>1287263</v>
      </c>
    </row>
    <row r="693" spans="1:12" ht="18" customHeight="1">
      <c r="A693" s="188"/>
      <c r="B693" s="185" t="s">
        <v>796</v>
      </c>
      <c r="C693" s="186" t="s">
        <v>489</v>
      </c>
      <c r="D693" s="187">
        <v>3540468.23</v>
      </c>
      <c r="E693" s="187"/>
      <c r="F693" s="187"/>
      <c r="G693" s="187"/>
      <c r="H693" s="187"/>
      <c r="I693" s="187"/>
      <c r="J693" s="187"/>
      <c r="K693" s="187"/>
      <c r="L693" s="187">
        <v>3540468.23</v>
      </c>
    </row>
    <row r="694" spans="1:12" ht="18" customHeight="1">
      <c r="A694" s="188"/>
      <c r="B694" s="185" t="s">
        <v>797</v>
      </c>
      <c r="C694" s="186" t="s">
        <v>490</v>
      </c>
      <c r="D694" s="187">
        <v>10847962.74</v>
      </c>
      <c r="E694" s="187"/>
      <c r="F694" s="187"/>
      <c r="G694" s="187"/>
      <c r="H694" s="187"/>
      <c r="I694" s="187"/>
      <c r="J694" s="187"/>
      <c r="K694" s="187"/>
      <c r="L694" s="187">
        <v>10847962.74</v>
      </c>
    </row>
    <row r="695" spans="1:12" ht="18" customHeight="1">
      <c r="A695" s="188"/>
      <c r="B695" s="185" t="s">
        <v>798</v>
      </c>
      <c r="C695" s="186" t="s">
        <v>491</v>
      </c>
      <c r="D695" s="187">
        <v>979180</v>
      </c>
      <c r="E695" s="187"/>
      <c r="F695" s="187"/>
      <c r="G695" s="187"/>
      <c r="H695" s="187"/>
      <c r="I695" s="187"/>
      <c r="J695" s="187"/>
      <c r="K695" s="187"/>
      <c r="L695" s="187">
        <v>979180</v>
      </c>
    </row>
    <row r="696" spans="1:12" ht="18" customHeight="1">
      <c r="A696" s="188"/>
      <c r="B696" s="185" t="s">
        <v>822</v>
      </c>
      <c r="C696" s="186" t="s">
        <v>494</v>
      </c>
      <c r="D696" s="187">
        <v>17558739</v>
      </c>
      <c r="E696" s="187"/>
      <c r="F696" s="187"/>
      <c r="G696" s="187"/>
      <c r="H696" s="187"/>
      <c r="I696" s="187"/>
      <c r="J696" s="187"/>
      <c r="K696" s="187"/>
      <c r="L696" s="187">
        <v>17558739</v>
      </c>
    </row>
    <row r="697" spans="1:12" ht="18" customHeight="1">
      <c r="A697" s="188"/>
      <c r="B697" s="185" t="s">
        <v>816</v>
      </c>
      <c r="C697" s="186" t="s">
        <v>495</v>
      </c>
      <c r="D697" s="187">
        <v>20459317</v>
      </c>
      <c r="E697" s="187"/>
      <c r="F697" s="187"/>
      <c r="G697" s="187"/>
      <c r="H697" s="187"/>
      <c r="I697" s="187"/>
      <c r="J697" s="187"/>
      <c r="K697" s="187"/>
      <c r="L697" s="187">
        <v>20459317</v>
      </c>
    </row>
    <row r="698" spans="1:12" ht="18" customHeight="1">
      <c r="A698" s="188"/>
      <c r="B698" s="185" t="s">
        <v>799</v>
      </c>
      <c r="C698" s="186" t="s">
        <v>496</v>
      </c>
      <c r="D698" s="187">
        <v>241960378.28999999</v>
      </c>
      <c r="E698" s="187"/>
      <c r="F698" s="187"/>
      <c r="G698" s="187">
        <v>0</v>
      </c>
      <c r="H698" s="187"/>
      <c r="I698" s="187"/>
      <c r="J698" s="187"/>
      <c r="K698" s="187"/>
      <c r="L698" s="187">
        <v>241960378.28999999</v>
      </c>
    </row>
    <row r="699" spans="1:12" ht="18" customHeight="1">
      <c r="A699" s="188"/>
      <c r="B699" s="185" t="s">
        <v>800</v>
      </c>
      <c r="C699" s="186" t="s">
        <v>497</v>
      </c>
      <c r="D699" s="187">
        <v>997557.22</v>
      </c>
      <c r="E699" s="187"/>
      <c r="F699" s="187"/>
      <c r="G699" s="187"/>
      <c r="H699" s="187"/>
      <c r="I699" s="187"/>
      <c r="J699" s="187"/>
      <c r="K699" s="187"/>
      <c r="L699" s="187">
        <v>997557.22</v>
      </c>
    </row>
    <row r="700" spans="1:12" ht="18" customHeight="1">
      <c r="A700" s="188"/>
      <c r="B700" s="185" t="s">
        <v>810</v>
      </c>
      <c r="C700" s="186" t="s">
        <v>500</v>
      </c>
      <c r="D700" s="187">
        <v>5061079.75</v>
      </c>
      <c r="E700" s="187"/>
      <c r="F700" s="187"/>
      <c r="G700" s="187"/>
      <c r="H700" s="187"/>
      <c r="I700" s="187"/>
      <c r="J700" s="187"/>
      <c r="K700" s="187"/>
      <c r="L700" s="187">
        <v>5061079.75</v>
      </c>
    </row>
    <row r="701" spans="1:12" ht="18" customHeight="1">
      <c r="A701" s="188"/>
      <c r="B701" s="185" t="s">
        <v>832</v>
      </c>
      <c r="C701" s="186" t="s">
        <v>501</v>
      </c>
      <c r="D701" s="187">
        <v>1390837</v>
      </c>
      <c r="E701" s="187"/>
      <c r="F701" s="187"/>
      <c r="G701" s="187"/>
      <c r="H701" s="187"/>
      <c r="I701" s="187"/>
      <c r="J701" s="187"/>
      <c r="K701" s="187"/>
      <c r="L701" s="187">
        <v>1390837</v>
      </c>
    </row>
    <row r="702" spans="1:12" ht="18" customHeight="1">
      <c r="A702" s="188"/>
      <c r="B702" s="185" t="s">
        <v>801</v>
      </c>
      <c r="C702" s="186" t="s">
        <v>504</v>
      </c>
      <c r="D702" s="187">
        <v>43330002.920000002</v>
      </c>
      <c r="E702" s="187"/>
      <c r="F702" s="187"/>
      <c r="G702" s="187">
        <v>0</v>
      </c>
      <c r="H702" s="187"/>
      <c r="I702" s="187"/>
      <c r="J702" s="187"/>
      <c r="K702" s="187"/>
      <c r="L702" s="187">
        <v>43330002.920000002</v>
      </c>
    </row>
    <row r="703" spans="1:12" ht="18" customHeight="1">
      <c r="A703" s="188"/>
      <c r="B703" s="185" t="s">
        <v>812</v>
      </c>
      <c r="C703" s="186" t="s">
        <v>507</v>
      </c>
      <c r="D703" s="187">
        <v>15871800.75</v>
      </c>
      <c r="E703" s="187"/>
      <c r="F703" s="187"/>
      <c r="G703" s="187"/>
      <c r="H703" s="187"/>
      <c r="I703" s="187"/>
      <c r="J703" s="187"/>
      <c r="K703" s="187"/>
      <c r="L703" s="187">
        <v>15871800.75</v>
      </c>
    </row>
    <row r="704" spans="1:12" ht="18" customHeight="1">
      <c r="A704" s="188"/>
      <c r="B704" s="185" t="s">
        <v>802</v>
      </c>
      <c r="C704" s="186" t="s">
        <v>508</v>
      </c>
      <c r="D704" s="187">
        <v>36262277.75</v>
      </c>
      <c r="E704" s="187"/>
      <c r="F704" s="187"/>
      <c r="G704" s="187"/>
      <c r="H704" s="187"/>
      <c r="I704" s="187"/>
      <c r="J704" s="187"/>
      <c r="K704" s="187"/>
      <c r="L704" s="187">
        <v>36262277.75</v>
      </c>
    </row>
    <row r="705" spans="1:12" ht="18" customHeight="1">
      <c r="A705" s="188"/>
      <c r="B705" s="185" t="s">
        <v>844</v>
      </c>
      <c r="C705" s="186" t="s">
        <v>510</v>
      </c>
      <c r="D705" s="187">
        <v>0</v>
      </c>
      <c r="E705" s="187"/>
      <c r="F705" s="187"/>
      <c r="G705" s="187"/>
      <c r="H705" s="187"/>
      <c r="I705" s="187"/>
      <c r="J705" s="187"/>
      <c r="K705" s="187"/>
      <c r="L705" s="187">
        <v>0</v>
      </c>
    </row>
    <row r="706" spans="1:12" ht="18" customHeight="1">
      <c r="A706" s="188"/>
      <c r="B706" s="185" t="s">
        <v>804</v>
      </c>
      <c r="C706" s="186" t="s">
        <v>765</v>
      </c>
      <c r="D706" s="187">
        <v>69692177.879999995</v>
      </c>
      <c r="E706" s="187"/>
      <c r="F706" s="187"/>
      <c r="G706" s="187"/>
      <c r="H706" s="187"/>
      <c r="I706" s="187"/>
      <c r="J706" s="187"/>
      <c r="K706" s="187"/>
      <c r="L706" s="187">
        <v>69692177.879999995</v>
      </c>
    </row>
    <row r="707" spans="1:12" ht="18" customHeight="1">
      <c r="A707" s="188"/>
      <c r="B707" s="185" t="s">
        <v>867</v>
      </c>
      <c r="C707" s="186" t="s">
        <v>547</v>
      </c>
      <c r="D707" s="187">
        <v>61600000</v>
      </c>
      <c r="E707" s="187"/>
      <c r="F707" s="187"/>
      <c r="G707" s="187"/>
      <c r="H707" s="187"/>
      <c r="I707" s="187"/>
      <c r="J707" s="187"/>
      <c r="K707" s="187"/>
      <c r="L707" s="187">
        <v>61600000</v>
      </c>
    </row>
    <row r="708" spans="1:12" ht="18" customHeight="1">
      <c r="A708" s="188"/>
      <c r="B708" s="185" t="s">
        <v>823</v>
      </c>
      <c r="C708" s="186" t="s">
        <v>561</v>
      </c>
      <c r="D708" s="187">
        <v>99260</v>
      </c>
      <c r="E708" s="187"/>
      <c r="F708" s="187"/>
      <c r="G708" s="187"/>
      <c r="H708" s="187"/>
      <c r="I708" s="187"/>
      <c r="J708" s="187"/>
      <c r="K708" s="187"/>
      <c r="L708" s="187">
        <v>99260</v>
      </c>
    </row>
    <row r="709" spans="1:12" ht="18" customHeight="1">
      <c r="A709" s="188"/>
      <c r="B709" s="185" t="s">
        <v>817</v>
      </c>
      <c r="C709" s="186" t="s">
        <v>573</v>
      </c>
      <c r="D709" s="187">
        <v>53182534.460000001</v>
      </c>
      <c r="E709" s="187"/>
      <c r="F709" s="187"/>
      <c r="G709" s="187"/>
      <c r="H709" s="187"/>
      <c r="I709" s="187"/>
      <c r="J709" s="187"/>
      <c r="K709" s="187"/>
      <c r="L709" s="187">
        <v>53182534.460000001</v>
      </c>
    </row>
    <row r="710" spans="1:12" ht="18" customHeight="1">
      <c r="A710" s="188"/>
      <c r="B710" s="185" t="s">
        <v>848</v>
      </c>
      <c r="C710" s="186" t="s">
        <v>574</v>
      </c>
      <c r="D710" s="187">
        <v>0</v>
      </c>
      <c r="E710" s="187"/>
      <c r="F710" s="187"/>
      <c r="G710" s="187"/>
      <c r="H710" s="187"/>
      <c r="I710" s="187"/>
      <c r="J710" s="187"/>
      <c r="K710" s="187"/>
      <c r="L710" s="187">
        <v>0</v>
      </c>
    </row>
    <row r="711" spans="1:12" ht="18" customHeight="1">
      <c r="A711" s="188"/>
      <c r="B711" s="185" t="s">
        <v>805</v>
      </c>
      <c r="C711" s="186" t="s">
        <v>586</v>
      </c>
      <c r="D711" s="187">
        <v>217889295.91999999</v>
      </c>
      <c r="E711" s="187"/>
      <c r="F711" s="187"/>
      <c r="G711" s="187"/>
      <c r="H711" s="187"/>
      <c r="I711" s="187"/>
      <c r="J711" s="187"/>
      <c r="K711" s="187"/>
      <c r="L711" s="187">
        <v>217889295.91999999</v>
      </c>
    </row>
    <row r="712" spans="1:12" ht="18" customHeight="1">
      <c r="A712" s="188"/>
      <c r="B712" s="185" t="s">
        <v>824</v>
      </c>
      <c r="C712" s="186" t="s">
        <v>590</v>
      </c>
      <c r="D712" s="187">
        <v>42751084.780000001</v>
      </c>
      <c r="E712" s="187"/>
      <c r="F712" s="187"/>
      <c r="G712" s="187"/>
      <c r="H712" s="187"/>
      <c r="I712" s="187"/>
      <c r="J712" s="187"/>
      <c r="K712" s="187"/>
      <c r="L712" s="187">
        <v>42751084.780000001</v>
      </c>
    </row>
    <row r="713" spans="1:12" ht="18" customHeight="1">
      <c r="A713" s="188"/>
      <c r="B713" s="185" t="s">
        <v>806</v>
      </c>
      <c r="C713" s="186" t="s">
        <v>591</v>
      </c>
      <c r="D713" s="187">
        <v>60936517.039999999</v>
      </c>
      <c r="E713" s="187"/>
      <c r="F713" s="187"/>
      <c r="G713" s="187"/>
      <c r="H713" s="187"/>
      <c r="I713" s="187"/>
      <c r="J713" s="187"/>
      <c r="K713" s="187"/>
      <c r="L713" s="187">
        <v>60936517.039999999</v>
      </c>
    </row>
    <row r="714" spans="1:12" ht="18" customHeight="1">
      <c r="A714" s="188"/>
      <c r="B714" s="185" t="s">
        <v>807</v>
      </c>
      <c r="C714" s="186" t="s">
        <v>592</v>
      </c>
      <c r="D714" s="187">
        <v>32175635.440000001</v>
      </c>
      <c r="E714" s="187"/>
      <c r="F714" s="187"/>
      <c r="G714" s="187"/>
      <c r="H714" s="187"/>
      <c r="I714" s="187"/>
      <c r="J714" s="187"/>
      <c r="K714" s="187"/>
      <c r="L714" s="187">
        <v>32175635.440000001</v>
      </c>
    </row>
    <row r="715" spans="1:12" ht="18" customHeight="1">
      <c r="A715" s="188"/>
      <c r="B715" s="185" t="s">
        <v>818</v>
      </c>
      <c r="C715" s="186" t="s">
        <v>596</v>
      </c>
      <c r="D715" s="187">
        <v>3378335</v>
      </c>
      <c r="E715" s="187"/>
      <c r="F715" s="187"/>
      <c r="G715" s="187">
        <v>0</v>
      </c>
      <c r="H715" s="187"/>
      <c r="I715" s="187"/>
      <c r="J715" s="187"/>
      <c r="K715" s="187"/>
      <c r="L715" s="187">
        <v>3378335</v>
      </c>
    </row>
    <row r="716" spans="1:12" ht="18" customHeight="1">
      <c r="A716" s="188"/>
      <c r="B716" s="185" t="s">
        <v>839</v>
      </c>
      <c r="C716" s="186" t="s">
        <v>597</v>
      </c>
      <c r="D716" s="187">
        <v>0</v>
      </c>
      <c r="E716" s="187"/>
      <c r="F716" s="187"/>
      <c r="G716" s="187"/>
      <c r="H716" s="187"/>
      <c r="I716" s="187"/>
      <c r="J716" s="187"/>
      <c r="K716" s="187"/>
      <c r="L716" s="187">
        <v>0</v>
      </c>
    </row>
    <row r="717" spans="1:12" ht="18" customHeight="1">
      <c r="A717" s="188"/>
      <c r="B717" s="185" t="s">
        <v>808</v>
      </c>
      <c r="C717" s="186" t="s">
        <v>609</v>
      </c>
      <c r="D717" s="187">
        <v>3109312.49</v>
      </c>
      <c r="E717" s="187"/>
      <c r="F717" s="187"/>
      <c r="G717" s="187"/>
      <c r="H717" s="187"/>
      <c r="I717" s="187"/>
      <c r="J717" s="187"/>
      <c r="K717" s="187"/>
      <c r="L717" s="187">
        <v>3109312.49</v>
      </c>
    </row>
    <row r="718" spans="1:12" ht="18" customHeight="1">
      <c r="A718" s="188"/>
      <c r="B718" s="185" t="s">
        <v>840</v>
      </c>
      <c r="C718" s="186" t="s">
        <v>611</v>
      </c>
      <c r="D718" s="187">
        <v>7097913.5300000003</v>
      </c>
      <c r="E718" s="187"/>
      <c r="F718" s="187"/>
      <c r="G718" s="187"/>
      <c r="H718" s="187"/>
      <c r="I718" s="187"/>
      <c r="J718" s="187"/>
      <c r="K718" s="187"/>
      <c r="L718" s="187">
        <v>7097913.5300000003</v>
      </c>
    </row>
    <row r="719" spans="1:12" ht="18" customHeight="1">
      <c r="A719" s="188"/>
      <c r="B719" s="185" t="s">
        <v>813</v>
      </c>
      <c r="C719" s="186" t="s">
        <v>613</v>
      </c>
      <c r="D719" s="187">
        <v>6646834.2699999996</v>
      </c>
      <c r="E719" s="187"/>
      <c r="F719" s="187"/>
      <c r="G719" s="187"/>
      <c r="H719" s="187"/>
      <c r="I719" s="187"/>
      <c r="J719" s="187"/>
      <c r="K719" s="187"/>
      <c r="L719" s="187">
        <v>6646834.2699999996</v>
      </c>
    </row>
    <row r="720" spans="1:12" ht="18" customHeight="1">
      <c r="A720" s="188"/>
      <c r="B720" s="185" t="s">
        <v>841</v>
      </c>
      <c r="C720" s="186" t="s">
        <v>614</v>
      </c>
      <c r="D720" s="187">
        <v>1034909</v>
      </c>
      <c r="E720" s="187"/>
      <c r="F720" s="187"/>
      <c r="G720" s="187"/>
      <c r="H720" s="187"/>
      <c r="I720" s="187"/>
      <c r="J720" s="187"/>
      <c r="K720" s="187"/>
      <c r="L720" s="187">
        <v>1034909</v>
      </c>
    </row>
    <row r="721" spans="1:12" ht="18" customHeight="1">
      <c r="A721" s="188"/>
      <c r="B721" s="185" t="s">
        <v>868</v>
      </c>
      <c r="C721" s="186" t="s">
        <v>617</v>
      </c>
      <c r="D721" s="187">
        <v>0</v>
      </c>
      <c r="E721" s="187"/>
      <c r="F721" s="187"/>
      <c r="G721" s="187"/>
      <c r="H721" s="187"/>
      <c r="I721" s="187"/>
      <c r="J721" s="187"/>
      <c r="K721" s="187"/>
      <c r="L721" s="187">
        <v>0</v>
      </c>
    </row>
    <row r="722" spans="1:12" ht="18" customHeight="1">
      <c r="A722" s="188"/>
      <c r="B722" s="185" t="s">
        <v>869</v>
      </c>
      <c r="C722" s="186" t="s">
        <v>618</v>
      </c>
      <c r="D722" s="187">
        <v>475730</v>
      </c>
      <c r="E722" s="187"/>
      <c r="F722" s="187"/>
      <c r="G722" s="187"/>
      <c r="H722" s="187"/>
      <c r="I722" s="187"/>
      <c r="J722" s="187"/>
      <c r="K722" s="187"/>
      <c r="L722" s="187">
        <v>475730</v>
      </c>
    </row>
    <row r="723" spans="1:12" ht="18" customHeight="1">
      <c r="A723" s="188"/>
      <c r="C723" s="186" t="s">
        <v>870</v>
      </c>
      <c r="D723" s="187">
        <v>3030495693.8900003</v>
      </c>
      <c r="E723" s="187"/>
      <c r="F723" s="187"/>
      <c r="G723" s="187">
        <v>0</v>
      </c>
      <c r="H723" s="187"/>
      <c r="I723" s="187"/>
      <c r="J723" s="187"/>
      <c r="K723" s="187"/>
      <c r="L723" s="187">
        <v>3030495693.8900003</v>
      </c>
    </row>
    <row r="724" spans="1:12" ht="18" customHeight="1">
      <c r="A724" s="188" t="s">
        <v>35</v>
      </c>
      <c r="B724" s="185" t="s">
        <v>777</v>
      </c>
      <c r="C724" s="186" t="s">
        <v>442</v>
      </c>
      <c r="D724" s="187">
        <v>1542857620.3199999</v>
      </c>
      <c r="E724" s="187"/>
      <c r="F724" s="187"/>
      <c r="G724" s="187"/>
      <c r="H724" s="187"/>
      <c r="I724" s="187"/>
      <c r="J724" s="187"/>
      <c r="K724" s="187"/>
      <c r="L724" s="187">
        <v>1542857620.3199999</v>
      </c>
    </row>
    <row r="725" spans="1:12" ht="18" customHeight="1">
      <c r="A725" s="188"/>
      <c r="B725" s="185" t="s">
        <v>778</v>
      </c>
      <c r="C725" s="186" t="s">
        <v>443</v>
      </c>
      <c r="D725" s="187">
        <v>7473302.8099999996</v>
      </c>
      <c r="E725" s="187"/>
      <c r="F725" s="187"/>
      <c r="G725" s="187"/>
      <c r="H725" s="187"/>
      <c r="I725" s="187"/>
      <c r="J725" s="187"/>
      <c r="K725" s="187"/>
      <c r="L725" s="187">
        <v>7473302.8099999996</v>
      </c>
    </row>
    <row r="726" spans="1:12" ht="18" customHeight="1">
      <c r="A726" s="188"/>
      <c r="B726" s="185" t="s">
        <v>779</v>
      </c>
      <c r="C726" s="186" t="s">
        <v>445</v>
      </c>
      <c r="D726" s="187">
        <v>29952600</v>
      </c>
      <c r="E726" s="187"/>
      <c r="F726" s="187"/>
      <c r="G726" s="187"/>
      <c r="H726" s="187"/>
      <c r="I726" s="187"/>
      <c r="J726" s="187"/>
      <c r="K726" s="187"/>
      <c r="L726" s="187">
        <v>29952600</v>
      </c>
    </row>
    <row r="727" spans="1:12" ht="18" customHeight="1">
      <c r="A727" s="188"/>
      <c r="B727" s="185" t="s">
        <v>827</v>
      </c>
      <c r="C727" s="186" t="s">
        <v>449</v>
      </c>
      <c r="D727" s="187">
        <v>18370836.32</v>
      </c>
      <c r="E727" s="187"/>
      <c r="F727" s="187"/>
      <c r="G727" s="187"/>
      <c r="H727" s="187"/>
      <c r="I727" s="187"/>
      <c r="J727" s="187"/>
      <c r="K727" s="187"/>
      <c r="L727" s="187">
        <v>18370836.32</v>
      </c>
    </row>
    <row r="728" spans="1:12" ht="18" customHeight="1">
      <c r="A728" s="188"/>
      <c r="B728" s="185" t="s">
        <v>780</v>
      </c>
      <c r="C728" s="186" t="s">
        <v>450</v>
      </c>
      <c r="D728" s="187">
        <v>69435140.219999999</v>
      </c>
      <c r="E728" s="187"/>
      <c r="F728" s="187"/>
      <c r="G728" s="187"/>
      <c r="H728" s="187"/>
      <c r="I728" s="187"/>
      <c r="J728" s="187"/>
      <c r="K728" s="187"/>
      <c r="L728" s="187">
        <v>69435140.219999999</v>
      </c>
    </row>
    <row r="729" spans="1:12" ht="18" customHeight="1">
      <c r="A729" s="188"/>
      <c r="B729" s="185" t="s">
        <v>828</v>
      </c>
      <c r="C729" s="186" t="s">
        <v>451</v>
      </c>
      <c r="D729" s="187">
        <v>86400</v>
      </c>
      <c r="E729" s="187"/>
      <c r="F729" s="187"/>
      <c r="G729" s="187"/>
      <c r="H729" s="187"/>
      <c r="I729" s="187"/>
      <c r="J729" s="187"/>
      <c r="K729" s="187"/>
      <c r="L729" s="187">
        <v>86400</v>
      </c>
    </row>
    <row r="730" spans="1:12" ht="18" customHeight="1">
      <c r="A730" s="188"/>
      <c r="B730" s="185" t="s">
        <v>781</v>
      </c>
      <c r="C730" s="186" t="s">
        <v>452</v>
      </c>
      <c r="D730" s="187">
        <v>13470410</v>
      </c>
      <c r="E730" s="187"/>
      <c r="F730" s="187"/>
      <c r="G730" s="187">
        <v>76500</v>
      </c>
      <c r="H730" s="187"/>
      <c r="I730" s="187"/>
      <c r="J730" s="187"/>
      <c r="K730" s="187"/>
      <c r="L730" s="187">
        <v>13546910</v>
      </c>
    </row>
    <row r="731" spans="1:12" ht="18" customHeight="1">
      <c r="A731" s="188"/>
      <c r="B731" s="185" t="s">
        <v>782</v>
      </c>
      <c r="C731" s="186" t="s">
        <v>455</v>
      </c>
      <c r="D731" s="187">
        <v>40930836</v>
      </c>
      <c r="E731" s="187"/>
      <c r="F731" s="187"/>
      <c r="G731" s="187"/>
      <c r="H731" s="187"/>
      <c r="I731" s="187"/>
      <c r="J731" s="187"/>
      <c r="K731" s="187"/>
      <c r="L731" s="187">
        <v>40930836</v>
      </c>
    </row>
    <row r="732" spans="1:12" ht="18" customHeight="1">
      <c r="A732" s="188"/>
      <c r="B732" s="185" t="s">
        <v>820</v>
      </c>
      <c r="C732" s="186" t="s">
        <v>457</v>
      </c>
      <c r="D732" s="187">
        <v>761000</v>
      </c>
      <c r="E732" s="187"/>
      <c r="F732" s="187"/>
      <c r="G732" s="187"/>
      <c r="H732" s="187"/>
      <c r="I732" s="187"/>
      <c r="J732" s="187"/>
      <c r="K732" s="187"/>
      <c r="L732" s="187">
        <v>761000</v>
      </c>
    </row>
    <row r="733" spans="1:12" ht="18" customHeight="1">
      <c r="A733" s="188"/>
      <c r="B733" s="185" t="s">
        <v>783</v>
      </c>
      <c r="C733" s="186" t="s">
        <v>458</v>
      </c>
      <c r="D733" s="187">
        <v>611550.13</v>
      </c>
      <c r="E733" s="187"/>
      <c r="F733" s="187"/>
      <c r="G733" s="187"/>
      <c r="H733" s="187"/>
      <c r="I733" s="187"/>
      <c r="J733" s="187"/>
      <c r="K733" s="187"/>
      <c r="L733" s="187">
        <v>611550.13</v>
      </c>
    </row>
    <row r="734" spans="1:12" ht="18" customHeight="1">
      <c r="A734" s="188"/>
      <c r="B734" s="185" t="s">
        <v>815</v>
      </c>
      <c r="C734" s="186" t="s">
        <v>462</v>
      </c>
      <c r="D734" s="187">
        <v>223986.4</v>
      </c>
      <c r="E734" s="187"/>
      <c r="F734" s="187"/>
      <c r="G734" s="187"/>
      <c r="H734" s="187"/>
      <c r="I734" s="187"/>
      <c r="J734" s="187"/>
      <c r="K734" s="187"/>
      <c r="L734" s="187">
        <v>223986.4</v>
      </c>
    </row>
    <row r="735" spans="1:12" ht="18" customHeight="1">
      <c r="A735" s="188"/>
      <c r="B735" s="185" t="s">
        <v>785</v>
      </c>
      <c r="C735" s="186" t="s">
        <v>463</v>
      </c>
      <c r="D735" s="187">
        <v>12735417.33</v>
      </c>
      <c r="E735" s="187"/>
      <c r="F735" s="187"/>
      <c r="G735" s="187"/>
      <c r="H735" s="187"/>
      <c r="I735" s="187"/>
      <c r="J735" s="187"/>
      <c r="K735" s="187"/>
      <c r="L735" s="187">
        <v>12735417.33</v>
      </c>
    </row>
    <row r="736" spans="1:12" ht="18" customHeight="1">
      <c r="A736" s="188"/>
      <c r="B736" s="185" t="s">
        <v>831</v>
      </c>
      <c r="C736" s="186" t="s">
        <v>468</v>
      </c>
      <c r="D736" s="187">
        <v>66800</v>
      </c>
      <c r="E736" s="187"/>
      <c r="F736" s="187"/>
      <c r="G736" s="187"/>
      <c r="H736" s="187"/>
      <c r="I736" s="187"/>
      <c r="J736" s="187"/>
      <c r="K736" s="187"/>
      <c r="L736" s="187">
        <v>66800</v>
      </c>
    </row>
    <row r="737" spans="1:12" ht="18" customHeight="1">
      <c r="A737" s="188"/>
      <c r="B737" s="185" t="s">
        <v>786</v>
      </c>
      <c r="C737" s="186" t="s">
        <v>471</v>
      </c>
      <c r="D737" s="187">
        <v>89903935.760000005</v>
      </c>
      <c r="E737" s="187"/>
      <c r="F737" s="187"/>
      <c r="G737" s="187">
        <v>16165.65</v>
      </c>
      <c r="H737" s="187"/>
      <c r="I737" s="187">
        <v>0</v>
      </c>
      <c r="J737" s="187"/>
      <c r="K737" s="187"/>
      <c r="L737" s="187">
        <v>89920101.410000011</v>
      </c>
    </row>
    <row r="738" spans="1:12" ht="18" customHeight="1">
      <c r="A738" s="188"/>
      <c r="B738" s="185" t="s">
        <v>787</v>
      </c>
      <c r="C738" s="186" t="s">
        <v>472</v>
      </c>
      <c r="D738" s="187">
        <v>88335252.510000005</v>
      </c>
      <c r="E738" s="187"/>
      <c r="F738" s="187"/>
      <c r="G738" s="187">
        <v>607850.80000000005</v>
      </c>
      <c r="H738" s="187"/>
      <c r="I738" s="187"/>
      <c r="J738" s="187"/>
      <c r="K738" s="187"/>
      <c r="L738" s="187">
        <v>88943103.310000002</v>
      </c>
    </row>
    <row r="739" spans="1:12" ht="18" customHeight="1">
      <c r="A739" s="188"/>
      <c r="B739" s="185" t="s">
        <v>788</v>
      </c>
      <c r="C739" s="186" t="s">
        <v>475</v>
      </c>
      <c r="D739" s="187">
        <v>549882</v>
      </c>
      <c r="E739" s="187"/>
      <c r="F739" s="187"/>
      <c r="G739" s="187">
        <v>341187</v>
      </c>
      <c r="H739" s="187"/>
      <c r="I739" s="187"/>
      <c r="J739" s="187"/>
      <c r="K739" s="187"/>
      <c r="L739" s="187">
        <v>891069</v>
      </c>
    </row>
    <row r="740" spans="1:12" ht="18" customHeight="1">
      <c r="A740" s="188"/>
      <c r="B740" s="185" t="s">
        <v>789</v>
      </c>
      <c r="C740" s="186" t="s">
        <v>476</v>
      </c>
      <c r="D740" s="187">
        <v>106670130.31</v>
      </c>
      <c r="E740" s="187"/>
      <c r="F740" s="187"/>
      <c r="G740" s="187">
        <v>634068.98</v>
      </c>
      <c r="H740" s="187"/>
      <c r="I740" s="187">
        <v>0</v>
      </c>
      <c r="J740" s="187"/>
      <c r="K740" s="187"/>
      <c r="L740" s="187">
        <v>107304199.29000001</v>
      </c>
    </row>
    <row r="741" spans="1:12" ht="18" customHeight="1">
      <c r="A741" s="188"/>
      <c r="B741" s="185" t="s">
        <v>790</v>
      </c>
      <c r="C741" s="186" t="s">
        <v>477</v>
      </c>
      <c r="D741" s="187">
        <v>98281796.530000001</v>
      </c>
      <c r="E741" s="187"/>
      <c r="F741" s="187"/>
      <c r="G741" s="187">
        <v>518174.15</v>
      </c>
      <c r="H741" s="187"/>
      <c r="I741" s="187">
        <v>0</v>
      </c>
      <c r="J741" s="187"/>
      <c r="K741" s="187"/>
      <c r="L741" s="187">
        <v>98799970.680000007</v>
      </c>
    </row>
    <row r="742" spans="1:12" ht="18" customHeight="1">
      <c r="A742" s="188"/>
      <c r="B742" s="185" t="s">
        <v>791</v>
      </c>
      <c r="C742" s="186" t="s">
        <v>478</v>
      </c>
      <c r="D742" s="187">
        <v>22696658.32</v>
      </c>
      <c r="E742" s="187"/>
      <c r="F742" s="187"/>
      <c r="G742" s="187">
        <v>85254.49</v>
      </c>
      <c r="H742" s="187"/>
      <c r="I742" s="187">
        <v>0</v>
      </c>
      <c r="J742" s="187"/>
      <c r="K742" s="187"/>
      <c r="L742" s="187">
        <v>22781912.809999999</v>
      </c>
    </row>
    <row r="743" spans="1:12" ht="18" customHeight="1">
      <c r="A743" s="188"/>
      <c r="B743" s="185" t="s">
        <v>792</v>
      </c>
      <c r="C743" s="186" t="s">
        <v>480</v>
      </c>
      <c r="D743" s="187">
        <v>48207101.350000001</v>
      </c>
      <c r="E743" s="187"/>
      <c r="F743" s="187">
        <v>0</v>
      </c>
      <c r="G743" s="187"/>
      <c r="H743" s="187"/>
      <c r="I743" s="187"/>
      <c r="J743" s="187"/>
      <c r="K743" s="187"/>
      <c r="L743" s="187">
        <v>48207101.350000001</v>
      </c>
    </row>
    <row r="744" spans="1:12" ht="18" customHeight="1">
      <c r="A744" s="188"/>
      <c r="B744" s="185" t="s">
        <v>793</v>
      </c>
      <c r="C744" s="186" t="s">
        <v>482</v>
      </c>
      <c r="D744" s="187">
        <v>18745931.550000001</v>
      </c>
      <c r="E744" s="187"/>
      <c r="F744" s="187"/>
      <c r="G744" s="187">
        <v>0</v>
      </c>
      <c r="H744" s="187"/>
      <c r="I744" s="187"/>
      <c r="J744" s="187"/>
      <c r="K744" s="187"/>
      <c r="L744" s="187">
        <v>18745931.550000001</v>
      </c>
    </row>
    <row r="745" spans="1:12" ht="18" customHeight="1">
      <c r="A745" s="188"/>
      <c r="B745" s="185" t="s">
        <v>794</v>
      </c>
      <c r="C745" s="186" t="s">
        <v>484</v>
      </c>
      <c r="D745" s="187">
        <v>27160111.73</v>
      </c>
      <c r="E745" s="187"/>
      <c r="F745" s="187"/>
      <c r="G745" s="187"/>
      <c r="H745" s="187"/>
      <c r="I745" s="187">
        <v>0</v>
      </c>
      <c r="J745" s="187"/>
      <c r="K745" s="187"/>
      <c r="L745" s="187">
        <v>27160111.73</v>
      </c>
    </row>
    <row r="746" spans="1:12" ht="18" customHeight="1">
      <c r="A746" s="188"/>
      <c r="B746" s="185" t="s">
        <v>795</v>
      </c>
      <c r="C746" s="186" t="s">
        <v>486</v>
      </c>
      <c r="D746" s="187">
        <v>217659669.34999999</v>
      </c>
      <c r="E746" s="187"/>
      <c r="F746" s="187">
        <v>4941921.75</v>
      </c>
      <c r="G746" s="187">
        <v>6243542.5</v>
      </c>
      <c r="H746" s="187"/>
      <c r="I746" s="187">
        <v>0</v>
      </c>
      <c r="J746" s="187"/>
      <c r="K746" s="187"/>
      <c r="L746" s="187">
        <v>228845133.59999999</v>
      </c>
    </row>
    <row r="747" spans="1:12" ht="18" customHeight="1">
      <c r="A747" s="188"/>
      <c r="B747" s="185" t="s">
        <v>821</v>
      </c>
      <c r="C747" s="186" t="s">
        <v>488</v>
      </c>
      <c r="D747" s="187">
        <v>445469.88</v>
      </c>
      <c r="E747" s="187"/>
      <c r="F747" s="187"/>
      <c r="G747" s="187">
        <v>55517.120000000003</v>
      </c>
      <c r="H747" s="187"/>
      <c r="I747" s="187"/>
      <c r="J747" s="187"/>
      <c r="K747" s="187"/>
      <c r="L747" s="187">
        <v>500987</v>
      </c>
    </row>
    <row r="748" spans="1:12" ht="18" customHeight="1">
      <c r="A748" s="188"/>
      <c r="B748" s="185" t="s">
        <v>796</v>
      </c>
      <c r="C748" s="186" t="s">
        <v>489</v>
      </c>
      <c r="D748" s="187">
        <v>13453503.59</v>
      </c>
      <c r="E748" s="187"/>
      <c r="F748" s="187"/>
      <c r="G748" s="187"/>
      <c r="H748" s="187"/>
      <c r="I748" s="187">
        <v>0</v>
      </c>
      <c r="J748" s="187"/>
      <c r="K748" s="187"/>
      <c r="L748" s="187">
        <v>13453503.59</v>
      </c>
    </row>
    <row r="749" spans="1:12" ht="18" customHeight="1">
      <c r="A749" s="188"/>
      <c r="B749" s="185" t="s">
        <v>797</v>
      </c>
      <c r="C749" s="186" t="s">
        <v>490</v>
      </c>
      <c r="D749" s="187">
        <v>69768177.319999993</v>
      </c>
      <c r="E749" s="187"/>
      <c r="F749" s="187">
        <v>135972</v>
      </c>
      <c r="G749" s="187">
        <v>0</v>
      </c>
      <c r="H749" s="187"/>
      <c r="I749" s="187">
        <v>49964</v>
      </c>
      <c r="J749" s="187"/>
      <c r="K749" s="187"/>
      <c r="L749" s="187">
        <v>69954113.319999993</v>
      </c>
    </row>
    <row r="750" spans="1:12" ht="18" customHeight="1">
      <c r="A750" s="188"/>
      <c r="B750" s="185" t="s">
        <v>822</v>
      </c>
      <c r="C750" s="186" t="s">
        <v>494</v>
      </c>
      <c r="D750" s="187">
        <v>189985251.84</v>
      </c>
      <c r="E750" s="187"/>
      <c r="F750" s="187"/>
      <c r="G750" s="187">
        <v>70795551.799999997</v>
      </c>
      <c r="H750" s="187"/>
      <c r="I750" s="187">
        <v>170518988.37</v>
      </c>
      <c r="J750" s="187"/>
      <c r="K750" s="187"/>
      <c r="L750" s="187">
        <v>431299792.01000005</v>
      </c>
    </row>
    <row r="751" spans="1:12" ht="18" customHeight="1">
      <c r="A751" s="188"/>
      <c r="B751" s="185" t="s">
        <v>816</v>
      </c>
      <c r="C751" s="186" t="s">
        <v>495</v>
      </c>
      <c r="D751" s="187">
        <v>29760326.600000001</v>
      </c>
      <c r="E751" s="187"/>
      <c r="F751" s="187">
        <v>26354620</v>
      </c>
      <c r="G751" s="187">
        <v>169409.4</v>
      </c>
      <c r="H751" s="187"/>
      <c r="I751" s="187">
        <v>1316914.8</v>
      </c>
      <c r="J751" s="187"/>
      <c r="K751" s="187"/>
      <c r="L751" s="187">
        <v>57601270.799999997</v>
      </c>
    </row>
    <row r="752" spans="1:12" ht="18" customHeight="1">
      <c r="A752" s="188"/>
      <c r="B752" s="185" t="s">
        <v>799</v>
      </c>
      <c r="C752" s="186" t="s">
        <v>496</v>
      </c>
      <c r="D752" s="187">
        <v>175585544.09999999</v>
      </c>
      <c r="E752" s="187"/>
      <c r="F752" s="187">
        <v>2924768</v>
      </c>
      <c r="G752" s="187">
        <v>738492.4</v>
      </c>
      <c r="H752" s="187"/>
      <c r="I752" s="187">
        <v>0</v>
      </c>
      <c r="J752" s="187"/>
      <c r="K752" s="187"/>
      <c r="L752" s="187">
        <v>179248804.5</v>
      </c>
    </row>
    <row r="753" spans="1:12" ht="18" customHeight="1">
      <c r="A753" s="188"/>
      <c r="B753" s="185" t="s">
        <v>800</v>
      </c>
      <c r="C753" s="186" t="s">
        <v>497</v>
      </c>
      <c r="D753" s="187">
        <v>121424908.54000001</v>
      </c>
      <c r="E753" s="187"/>
      <c r="F753" s="187"/>
      <c r="G753" s="187">
        <v>497436</v>
      </c>
      <c r="H753" s="187"/>
      <c r="I753" s="187"/>
      <c r="J753" s="187"/>
      <c r="K753" s="187"/>
      <c r="L753" s="187">
        <v>121922344.54000001</v>
      </c>
    </row>
    <row r="754" spans="1:12" ht="18" customHeight="1">
      <c r="A754" s="188"/>
      <c r="B754" s="185" t="s">
        <v>810</v>
      </c>
      <c r="C754" s="186" t="s">
        <v>500</v>
      </c>
      <c r="D754" s="187">
        <v>8617288.2300000004</v>
      </c>
      <c r="E754" s="187"/>
      <c r="F754" s="187">
        <v>1827136</v>
      </c>
      <c r="G754" s="187">
        <v>1402701.97</v>
      </c>
      <c r="H754" s="187"/>
      <c r="I754" s="187">
        <v>2449772</v>
      </c>
      <c r="J754" s="187"/>
      <c r="K754" s="187"/>
      <c r="L754" s="187">
        <v>14296898.200000001</v>
      </c>
    </row>
    <row r="755" spans="1:12" ht="18" customHeight="1">
      <c r="A755" s="188"/>
      <c r="B755" s="185" t="s">
        <v>832</v>
      </c>
      <c r="C755" s="186" t="s">
        <v>501</v>
      </c>
      <c r="D755" s="187">
        <v>1861234.42</v>
      </c>
      <c r="E755" s="187"/>
      <c r="F755" s="187"/>
      <c r="G755" s="187">
        <v>9515053.8900000006</v>
      </c>
      <c r="H755" s="187"/>
      <c r="I755" s="187">
        <v>0</v>
      </c>
      <c r="J755" s="187"/>
      <c r="K755" s="187"/>
      <c r="L755" s="187">
        <v>11376288.310000001</v>
      </c>
    </row>
    <row r="756" spans="1:12" ht="18" customHeight="1">
      <c r="A756" s="188"/>
      <c r="B756" s="185" t="s">
        <v>801</v>
      </c>
      <c r="C756" s="186" t="s">
        <v>504</v>
      </c>
      <c r="D756" s="187">
        <v>171813247.87</v>
      </c>
      <c r="E756" s="187"/>
      <c r="F756" s="187">
        <v>6490980</v>
      </c>
      <c r="G756" s="187">
        <v>40622637.799999997</v>
      </c>
      <c r="H756" s="187"/>
      <c r="I756" s="187">
        <v>0</v>
      </c>
      <c r="J756" s="187"/>
      <c r="K756" s="187"/>
      <c r="L756" s="187">
        <v>218926865.67000002</v>
      </c>
    </row>
    <row r="757" spans="1:12" ht="18" customHeight="1">
      <c r="A757" s="188"/>
      <c r="B757" s="185" t="s">
        <v>811</v>
      </c>
      <c r="C757" s="186" t="s">
        <v>505</v>
      </c>
      <c r="D757" s="187">
        <v>20483828.699999999</v>
      </c>
      <c r="E757" s="187"/>
      <c r="F757" s="187"/>
      <c r="G757" s="187">
        <v>1914146</v>
      </c>
      <c r="H757" s="187"/>
      <c r="I757" s="187"/>
      <c r="J757" s="187"/>
      <c r="K757" s="187"/>
      <c r="L757" s="187">
        <v>22397974.699999999</v>
      </c>
    </row>
    <row r="758" spans="1:12" ht="18" customHeight="1">
      <c r="A758" s="188"/>
      <c r="B758" s="185" t="s">
        <v>812</v>
      </c>
      <c r="C758" s="186" t="s">
        <v>507</v>
      </c>
      <c r="D758" s="187">
        <v>41155678.840000004</v>
      </c>
      <c r="E758" s="187"/>
      <c r="F758" s="187">
        <v>0</v>
      </c>
      <c r="G758" s="187">
        <v>852710.66</v>
      </c>
      <c r="H758" s="187"/>
      <c r="I758" s="187"/>
      <c r="J758" s="187"/>
      <c r="K758" s="187"/>
      <c r="L758" s="187">
        <v>42008389.5</v>
      </c>
    </row>
    <row r="759" spans="1:12" ht="18" customHeight="1">
      <c r="A759" s="188"/>
      <c r="B759" s="185" t="s">
        <v>802</v>
      </c>
      <c r="C759" s="186" t="s">
        <v>508</v>
      </c>
      <c r="D759" s="187">
        <v>19465147.57</v>
      </c>
      <c r="E759" s="187"/>
      <c r="F759" s="187"/>
      <c r="G759" s="187">
        <v>0</v>
      </c>
      <c r="H759" s="187"/>
      <c r="I759" s="187">
        <v>0</v>
      </c>
      <c r="J759" s="187"/>
      <c r="K759" s="187"/>
      <c r="L759" s="187">
        <v>19465147.57</v>
      </c>
    </row>
    <row r="760" spans="1:12" ht="18" customHeight="1">
      <c r="A760" s="188"/>
      <c r="B760" s="185" t="s">
        <v>804</v>
      </c>
      <c r="C760" s="186" t="s">
        <v>765</v>
      </c>
      <c r="D760" s="187">
        <v>70852748.019999996</v>
      </c>
      <c r="E760" s="187">
        <v>0</v>
      </c>
      <c r="F760" s="187">
        <v>406077</v>
      </c>
      <c r="G760" s="187">
        <v>1810663</v>
      </c>
      <c r="H760" s="187"/>
      <c r="I760" s="187">
        <v>0</v>
      </c>
      <c r="J760" s="187"/>
      <c r="K760" s="187"/>
      <c r="L760" s="187">
        <v>73069488.019999996</v>
      </c>
    </row>
    <row r="761" spans="1:12" ht="18" customHeight="1">
      <c r="A761" s="188"/>
      <c r="B761" s="185" t="s">
        <v>871</v>
      </c>
      <c r="C761" s="186" t="s">
        <v>521</v>
      </c>
      <c r="D761" s="187">
        <v>22160579.829999998</v>
      </c>
      <c r="E761" s="187"/>
      <c r="F761" s="187"/>
      <c r="G761" s="187"/>
      <c r="H761" s="187"/>
      <c r="I761" s="187"/>
      <c r="J761" s="187"/>
      <c r="K761" s="187"/>
      <c r="L761" s="187">
        <v>22160579.829999998</v>
      </c>
    </row>
    <row r="762" spans="1:12" ht="18" customHeight="1">
      <c r="A762" s="188"/>
      <c r="B762" s="185" t="s">
        <v>872</v>
      </c>
      <c r="C762" s="186" t="s">
        <v>522</v>
      </c>
      <c r="D762" s="187">
        <v>312839100.89999998</v>
      </c>
      <c r="E762" s="187"/>
      <c r="F762" s="187">
        <v>332572372</v>
      </c>
      <c r="G762" s="187"/>
      <c r="H762" s="187"/>
      <c r="I762" s="187"/>
      <c r="J762" s="187"/>
      <c r="K762" s="187"/>
      <c r="L762" s="187">
        <v>645411472.89999998</v>
      </c>
    </row>
    <row r="763" spans="1:12" ht="18" customHeight="1">
      <c r="A763" s="188"/>
      <c r="B763" s="185" t="s">
        <v>873</v>
      </c>
      <c r="C763" s="186" t="s">
        <v>526</v>
      </c>
      <c r="D763" s="187">
        <v>95000000</v>
      </c>
      <c r="E763" s="187"/>
      <c r="F763" s="187"/>
      <c r="G763" s="187"/>
      <c r="H763" s="187"/>
      <c r="I763" s="187"/>
      <c r="J763" s="187"/>
      <c r="K763" s="187"/>
      <c r="L763" s="187">
        <v>95000000</v>
      </c>
    </row>
    <row r="764" spans="1:12" ht="18" customHeight="1">
      <c r="A764" s="188"/>
      <c r="B764" s="185" t="s">
        <v>847</v>
      </c>
      <c r="C764" s="186" t="s">
        <v>533</v>
      </c>
      <c r="D764" s="187">
        <v>253633431.84</v>
      </c>
      <c r="E764" s="187"/>
      <c r="F764" s="187"/>
      <c r="G764" s="187"/>
      <c r="H764" s="187"/>
      <c r="I764" s="187"/>
      <c r="J764" s="187"/>
      <c r="K764" s="187"/>
      <c r="L764" s="187">
        <v>253633431.84</v>
      </c>
    </row>
    <row r="765" spans="1:12" ht="18" customHeight="1">
      <c r="A765" s="188"/>
      <c r="B765" s="185" t="s">
        <v>867</v>
      </c>
      <c r="C765" s="186" t="s">
        <v>547</v>
      </c>
      <c r="D765" s="187">
        <v>14800000</v>
      </c>
      <c r="E765" s="187"/>
      <c r="F765" s="187"/>
      <c r="G765" s="187"/>
      <c r="H765" s="187"/>
      <c r="I765" s="187"/>
      <c r="J765" s="187"/>
      <c r="K765" s="187"/>
      <c r="L765" s="187">
        <v>14800000</v>
      </c>
    </row>
    <row r="766" spans="1:12" ht="18" customHeight="1">
      <c r="A766" s="188"/>
      <c r="B766" s="185" t="s">
        <v>833</v>
      </c>
      <c r="C766" s="186" t="s">
        <v>548</v>
      </c>
      <c r="D766" s="187">
        <v>1000000000</v>
      </c>
      <c r="E766" s="187"/>
      <c r="F766" s="187"/>
      <c r="G766" s="187"/>
      <c r="H766" s="187"/>
      <c r="I766" s="187"/>
      <c r="J766" s="187"/>
      <c r="K766" s="187"/>
      <c r="L766" s="187">
        <v>1000000000</v>
      </c>
    </row>
    <row r="767" spans="1:12" ht="18" customHeight="1">
      <c r="A767" s="188"/>
      <c r="B767" s="185" t="s">
        <v>874</v>
      </c>
      <c r="C767" s="186" t="s">
        <v>556</v>
      </c>
      <c r="D767" s="187">
        <v>3069514700</v>
      </c>
      <c r="E767" s="187">
        <v>55680000</v>
      </c>
      <c r="F767" s="187">
        <v>2404583516.48</v>
      </c>
      <c r="G767" s="187"/>
      <c r="H767" s="187"/>
      <c r="I767" s="187"/>
      <c r="J767" s="187"/>
      <c r="K767" s="187"/>
      <c r="L767" s="187">
        <v>5529778216.4799995</v>
      </c>
    </row>
    <row r="768" spans="1:12" ht="18" customHeight="1">
      <c r="A768" s="188"/>
      <c r="B768" s="185" t="s">
        <v>845</v>
      </c>
      <c r="C768" s="186" t="s">
        <v>572</v>
      </c>
      <c r="D768" s="187">
        <v>84000</v>
      </c>
      <c r="E768" s="187"/>
      <c r="F768" s="187"/>
      <c r="G768" s="187"/>
      <c r="H768" s="187"/>
      <c r="I768" s="187"/>
      <c r="J768" s="187"/>
      <c r="K768" s="187"/>
      <c r="L768" s="187">
        <v>84000</v>
      </c>
    </row>
    <row r="769" spans="1:12" ht="18" customHeight="1">
      <c r="A769" s="188"/>
      <c r="B769" s="185" t="s">
        <v>817</v>
      </c>
      <c r="C769" s="186" t="s">
        <v>573</v>
      </c>
      <c r="D769" s="187">
        <v>146702807.63</v>
      </c>
      <c r="E769" s="187"/>
      <c r="F769" s="187"/>
      <c r="G769" s="187"/>
      <c r="H769" s="187"/>
      <c r="I769" s="187">
        <v>0</v>
      </c>
      <c r="J769" s="187"/>
      <c r="K769" s="187"/>
      <c r="L769" s="187">
        <v>146702807.63</v>
      </c>
    </row>
    <row r="770" spans="1:12" ht="18" customHeight="1">
      <c r="A770" s="188"/>
      <c r="B770" s="185" t="s">
        <v>848</v>
      </c>
      <c r="C770" s="186" t="s">
        <v>574</v>
      </c>
      <c r="D770" s="187">
        <v>1907994.95</v>
      </c>
      <c r="E770" s="187"/>
      <c r="F770" s="187"/>
      <c r="G770" s="187">
        <v>0</v>
      </c>
      <c r="H770" s="187"/>
      <c r="I770" s="187">
        <v>0</v>
      </c>
      <c r="J770" s="187"/>
      <c r="K770" s="187"/>
      <c r="L770" s="187">
        <v>1907994.95</v>
      </c>
    </row>
    <row r="771" spans="1:12" ht="18" customHeight="1">
      <c r="A771" s="188"/>
      <c r="B771" s="185" t="s">
        <v>856</v>
      </c>
      <c r="C771" s="186" t="s">
        <v>575</v>
      </c>
      <c r="D771" s="187">
        <v>369000</v>
      </c>
      <c r="E771" s="187"/>
      <c r="F771" s="187"/>
      <c r="G771" s="187"/>
      <c r="H771" s="187"/>
      <c r="I771" s="187"/>
      <c r="J771" s="187"/>
      <c r="K771" s="187"/>
      <c r="L771" s="187">
        <v>369000</v>
      </c>
    </row>
    <row r="772" spans="1:12" ht="18" customHeight="1">
      <c r="A772" s="188"/>
      <c r="B772" s="185" t="s">
        <v>835</v>
      </c>
      <c r="C772" s="186" t="s">
        <v>577</v>
      </c>
      <c r="D772" s="187">
        <v>41149064.5</v>
      </c>
      <c r="E772" s="187"/>
      <c r="F772" s="187"/>
      <c r="G772" s="187"/>
      <c r="H772" s="187"/>
      <c r="I772" s="187"/>
      <c r="J772" s="187"/>
      <c r="K772" s="187"/>
      <c r="L772" s="187">
        <v>41149064.5</v>
      </c>
    </row>
    <row r="773" spans="1:12" ht="18" customHeight="1">
      <c r="A773" s="188"/>
      <c r="B773" s="185" t="s">
        <v>837</v>
      </c>
      <c r="C773" s="186" t="s">
        <v>585</v>
      </c>
      <c r="D773" s="187">
        <v>1006159.67</v>
      </c>
      <c r="E773" s="187"/>
      <c r="F773" s="187"/>
      <c r="G773" s="187"/>
      <c r="H773" s="187"/>
      <c r="I773" s="187"/>
      <c r="J773" s="187"/>
      <c r="K773" s="187"/>
      <c r="L773" s="187">
        <v>1006159.67</v>
      </c>
    </row>
    <row r="774" spans="1:12" ht="18" customHeight="1">
      <c r="A774" s="188"/>
      <c r="B774" s="185" t="s">
        <v>805</v>
      </c>
      <c r="C774" s="186" t="s">
        <v>586</v>
      </c>
      <c r="D774" s="187">
        <v>83101254.349999994</v>
      </c>
      <c r="E774" s="187"/>
      <c r="F774" s="187">
        <v>167803979.97</v>
      </c>
      <c r="G774" s="187"/>
      <c r="H774" s="187"/>
      <c r="I774" s="187"/>
      <c r="J774" s="187"/>
      <c r="K774" s="187"/>
      <c r="L774" s="187">
        <v>250905234.31999999</v>
      </c>
    </row>
    <row r="775" spans="1:12" ht="18" customHeight="1">
      <c r="A775" s="188"/>
      <c r="B775" s="185" t="s">
        <v>838</v>
      </c>
      <c r="C775" s="186" t="s">
        <v>587</v>
      </c>
      <c r="D775" s="187">
        <v>2049880.78</v>
      </c>
      <c r="E775" s="187"/>
      <c r="F775" s="187"/>
      <c r="G775" s="187"/>
      <c r="H775" s="187"/>
      <c r="I775" s="187"/>
      <c r="J775" s="187"/>
      <c r="K775" s="187"/>
      <c r="L775" s="187">
        <v>2049880.78</v>
      </c>
    </row>
    <row r="776" spans="1:12" ht="18" customHeight="1">
      <c r="A776" s="188"/>
      <c r="B776" s="185" t="s">
        <v>824</v>
      </c>
      <c r="C776" s="186" t="s">
        <v>590</v>
      </c>
      <c r="D776" s="187">
        <v>19099892.239999998</v>
      </c>
      <c r="E776" s="187"/>
      <c r="F776" s="187">
        <v>7759000</v>
      </c>
      <c r="G776" s="187"/>
      <c r="H776" s="187"/>
      <c r="I776" s="187">
        <v>0</v>
      </c>
      <c r="J776" s="187"/>
      <c r="K776" s="187"/>
      <c r="L776" s="187">
        <v>26858892.239999998</v>
      </c>
    </row>
    <row r="777" spans="1:12" ht="18" customHeight="1">
      <c r="A777" s="188"/>
      <c r="B777" s="185" t="s">
        <v>806</v>
      </c>
      <c r="C777" s="186" t="s">
        <v>591</v>
      </c>
      <c r="D777" s="187">
        <v>272617482.01999998</v>
      </c>
      <c r="E777" s="187"/>
      <c r="F777" s="187">
        <v>49004993.799999997</v>
      </c>
      <c r="G777" s="187">
        <v>47895361.32</v>
      </c>
      <c r="H777" s="187"/>
      <c r="I777" s="187">
        <v>44502639.810000002</v>
      </c>
      <c r="J777" s="187"/>
      <c r="K777" s="187"/>
      <c r="L777" s="187">
        <v>414020476.94999999</v>
      </c>
    </row>
    <row r="778" spans="1:12" ht="18" customHeight="1">
      <c r="A778" s="188"/>
      <c r="B778" s="185" t="s">
        <v>807</v>
      </c>
      <c r="C778" s="186" t="s">
        <v>592</v>
      </c>
      <c r="D778" s="187">
        <v>110926710.09999999</v>
      </c>
      <c r="E778" s="187"/>
      <c r="F778" s="187">
        <v>5271989</v>
      </c>
      <c r="G778" s="187">
        <v>2271778.14</v>
      </c>
      <c r="H778" s="187"/>
      <c r="I778" s="187">
        <v>0</v>
      </c>
      <c r="J778" s="187"/>
      <c r="K778" s="187"/>
      <c r="L778" s="187">
        <v>118470477.23999999</v>
      </c>
    </row>
    <row r="779" spans="1:12" ht="18" customHeight="1">
      <c r="A779" s="188"/>
      <c r="B779" s="185" t="s">
        <v>875</v>
      </c>
      <c r="C779" s="186" t="s">
        <v>595</v>
      </c>
      <c r="D779" s="187">
        <v>397760</v>
      </c>
      <c r="E779" s="187"/>
      <c r="F779" s="187"/>
      <c r="G779" s="187"/>
      <c r="H779" s="187"/>
      <c r="I779" s="187"/>
      <c r="J779" s="187"/>
      <c r="K779" s="187"/>
      <c r="L779" s="187">
        <v>397760</v>
      </c>
    </row>
    <row r="780" spans="1:12" ht="18" customHeight="1">
      <c r="A780" s="188"/>
      <c r="B780" s="185" t="s">
        <v>818</v>
      </c>
      <c r="C780" s="186" t="s">
        <v>596</v>
      </c>
      <c r="D780" s="187">
        <v>6308485</v>
      </c>
      <c r="E780" s="187"/>
      <c r="F780" s="187">
        <v>0</v>
      </c>
      <c r="G780" s="187">
        <v>1069581</v>
      </c>
      <c r="H780" s="187"/>
      <c r="I780" s="187">
        <v>341036.44</v>
      </c>
      <c r="J780" s="187"/>
      <c r="K780" s="187"/>
      <c r="L780" s="187">
        <v>7719102.4400000004</v>
      </c>
    </row>
    <row r="781" spans="1:12" ht="18" customHeight="1">
      <c r="A781" s="188"/>
      <c r="B781" s="185" t="s">
        <v>839</v>
      </c>
      <c r="C781" s="186" t="s">
        <v>597</v>
      </c>
      <c r="D781" s="187">
        <v>1923687</v>
      </c>
      <c r="E781" s="187"/>
      <c r="F781" s="187"/>
      <c r="G781" s="187"/>
      <c r="H781" s="187"/>
      <c r="I781" s="187"/>
      <c r="J781" s="187"/>
      <c r="K781" s="187"/>
      <c r="L781" s="187">
        <v>1923687</v>
      </c>
    </row>
    <row r="782" spans="1:12" ht="18" customHeight="1">
      <c r="A782" s="188"/>
      <c r="B782" s="185" t="s">
        <v>876</v>
      </c>
      <c r="C782" s="186" t="s">
        <v>601</v>
      </c>
      <c r="D782" s="187"/>
      <c r="E782" s="187"/>
      <c r="F782" s="187"/>
      <c r="G782" s="187"/>
      <c r="H782" s="187"/>
      <c r="I782" s="187">
        <v>0</v>
      </c>
      <c r="J782" s="187"/>
      <c r="K782" s="187"/>
      <c r="L782" s="187">
        <v>0</v>
      </c>
    </row>
    <row r="783" spans="1:12" ht="18" customHeight="1">
      <c r="A783" s="188"/>
      <c r="B783" s="185" t="s">
        <v>877</v>
      </c>
      <c r="C783" s="186" t="s">
        <v>603</v>
      </c>
      <c r="D783" s="187"/>
      <c r="E783" s="187"/>
      <c r="F783" s="187"/>
      <c r="G783" s="187"/>
      <c r="H783" s="187"/>
      <c r="I783" s="187">
        <v>0</v>
      </c>
      <c r="J783" s="187"/>
      <c r="K783" s="187"/>
      <c r="L783" s="187">
        <v>0</v>
      </c>
    </row>
    <row r="784" spans="1:12" ht="18" customHeight="1">
      <c r="A784" s="188"/>
      <c r="B784" s="185" t="s">
        <v>878</v>
      </c>
      <c r="C784" s="186" t="s">
        <v>608</v>
      </c>
      <c r="D784" s="187">
        <v>1884789.38</v>
      </c>
      <c r="E784" s="187"/>
      <c r="F784" s="187"/>
      <c r="G784" s="187"/>
      <c r="H784" s="187"/>
      <c r="I784" s="187"/>
      <c r="J784" s="187"/>
      <c r="K784" s="187"/>
      <c r="L784" s="187">
        <v>1884789.38</v>
      </c>
    </row>
    <row r="785" spans="1:12" ht="18" customHeight="1">
      <c r="A785" s="188"/>
      <c r="B785" s="185" t="s">
        <v>808</v>
      </c>
      <c r="C785" s="186" t="s">
        <v>609</v>
      </c>
      <c r="D785" s="187">
        <v>13260256.49</v>
      </c>
      <c r="E785" s="187"/>
      <c r="F785" s="187">
        <v>9220363.2899999991</v>
      </c>
      <c r="G785" s="187">
        <v>0</v>
      </c>
      <c r="H785" s="187"/>
      <c r="I785" s="187"/>
      <c r="J785" s="187"/>
      <c r="K785" s="187"/>
      <c r="L785" s="187">
        <v>22480619.780000001</v>
      </c>
    </row>
    <row r="786" spans="1:12" ht="18" customHeight="1">
      <c r="A786" s="188"/>
      <c r="B786" s="185" t="s">
        <v>840</v>
      </c>
      <c r="C786" s="186" t="s">
        <v>611</v>
      </c>
      <c r="D786" s="187">
        <v>7605412.1699999999</v>
      </c>
      <c r="E786" s="187"/>
      <c r="F786" s="187">
        <v>31890373.140000001</v>
      </c>
      <c r="G786" s="187"/>
      <c r="H786" s="187"/>
      <c r="I786" s="187"/>
      <c r="J786" s="187"/>
      <c r="K786" s="187"/>
      <c r="L786" s="187">
        <v>39495785.310000002</v>
      </c>
    </row>
    <row r="787" spans="1:12" ht="18" customHeight="1">
      <c r="A787" s="188"/>
      <c r="B787" s="185" t="s">
        <v>813</v>
      </c>
      <c r="C787" s="186" t="s">
        <v>613</v>
      </c>
      <c r="D787" s="187">
        <v>41819170.219999999</v>
      </c>
      <c r="E787" s="187"/>
      <c r="F787" s="187">
        <v>31009887.649999999</v>
      </c>
      <c r="G787" s="187"/>
      <c r="H787" s="187"/>
      <c r="I787" s="187"/>
      <c r="J787" s="187"/>
      <c r="K787" s="187"/>
      <c r="L787" s="187">
        <v>72829057.870000005</v>
      </c>
    </row>
    <row r="788" spans="1:12" ht="18" customHeight="1">
      <c r="A788" s="188"/>
      <c r="B788" s="185" t="s">
        <v>841</v>
      </c>
      <c r="C788" s="186" t="s">
        <v>614</v>
      </c>
      <c r="D788" s="187">
        <v>0</v>
      </c>
      <c r="E788" s="187"/>
      <c r="F788" s="187">
        <v>0</v>
      </c>
      <c r="G788" s="187"/>
      <c r="H788" s="187"/>
      <c r="I788" s="187">
        <v>483664391.27999997</v>
      </c>
      <c r="J788" s="187"/>
      <c r="K788" s="187"/>
      <c r="L788" s="187">
        <v>483664391.27999997</v>
      </c>
    </row>
    <row r="789" spans="1:12" ht="18" customHeight="1">
      <c r="A789" s="188"/>
      <c r="B789" s="185" t="s">
        <v>868</v>
      </c>
      <c r="C789" s="186" t="s">
        <v>617</v>
      </c>
      <c r="D789" s="187">
        <v>1413058802.3299999</v>
      </c>
      <c r="E789" s="187"/>
      <c r="F789" s="187">
        <v>0</v>
      </c>
      <c r="G789" s="187"/>
      <c r="H789" s="187"/>
      <c r="I789" s="187"/>
      <c r="J789" s="187"/>
      <c r="K789" s="187"/>
      <c r="L789" s="187">
        <v>1413058802.3299999</v>
      </c>
    </row>
    <row r="790" spans="1:12" ht="18" customHeight="1">
      <c r="A790" s="188"/>
      <c r="C790" s="186" t="s">
        <v>879</v>
      </c>
      <c r="D790" s="187">
        <v>10323079145.859999</v>
      </c>
      <c r="E790" s="187">
        <v>55680000</v>
      </c>
      <c r="F790" s="187">
        <v>3082197950.0799999</v>
      </c>
      <c r="G790" s="187">
        <v>188133784.06999996</v>
      </c>
      <c r="H790" s="187"/>
      <c r="I790" s="187">
        <v>702843706.70000005</v>
      </c>
      <c r="J790" s="187"/>
      <c r="K790" s="187"/>
      <c r="L790" s="187">
        <v>14351934586.710003</v>
      </c>
    </row>
    <row r="791" spans="1:12" ht="18" customHeight="1">
      <c r="A791" s="188" t="s">
        <v>663</v>
      </c>
      <c r="B791" s="185" t="s">
        <v>777</v>
      </c>
      <c r="C791" s="186" t="s">
        <v>442</v>
      </c>
      <c r="D791" s="187">
        <v>338501836.67000002</v>
      </c>
      <c r="E791" s="187"/>
      <c r="F791" s="187"/>
      <c r="G791" s="187"/>
      <c r="H791" s="187"/>
      <c r="I791" s="187"/>
      <c r="J791" s="187"/>
      <c r="K791" s="187"/>
      <c r="L791" s="187">
        <v>338501836.67000002</v>
      </c>
    </row>
    <row r="792" spans="1:12" ht="18" customHeight="1">
      <c r="A792" s="188"/>
      <c r="B792" s="185" t="s">
        <v>778</v>
      </c>
      <c r="C792" s="186" t="s">
        <v>443</v>
      </c>
      <c r="D792" s="187">
        <v>6591093</v>
      </c>
      <c r="E792" s="187"/>
      <c r="F792" s="187"/>
      <c r="G792" s="187"/>
      <c r="H792" s="187"/>
      <c r="I792" s="187"/>
      <c r="J792" s="187"/>
      <c r="K792" s="187"/>
      <c r="L792" s="187">
        <v>6591093</v>
      </c>
    </row>
    <row r="793" spans="1:12" ht="18" customHeight="1">
      <c r="A793" s="188"/>
      <c r="B793" s="185" t="s">
        <v>779</v>
      </c>
      <c r="C793" s="186" t="s">
        <v>445</v>
      </c>
      <c r="D793" s="187">
        <v>8231499</v>
      </c>
      <c r="E793" s="187"/>
      <c r="F793" s="187"/>
      <c r="G793" s="187"/>
      <c r="H793" s="187"/>
      <c r="I793" s="187"/>
      <c r="J793" s="187"/>
      <c r="K793" s="187"/>
      <c r="L793" s="187">
        <v>8231499</v>
      </c>
    </row>
    <row r="794" spans="1:12" ht="18" customHeight="1">
      <c r="A794" s="188"/>
      <c r="B794" s="185" t="s">
        <v>843</v>
      </c>
      <c r="C794" s="186" t="s">
        <v>446</v>
      </c>
      <c r="D794" s="187">
        <v>300000</v>
      </c>
      <c r="E794" s="187"/>
      <c r="F794" s="187"/>
      <c r="G794" s="187"/>
      <c r="H794" s="187"/>
      <c r="I794" s="187"/>
      <c r="J794" s="187"/>
      <c r="K794" s="187"/>
      <c r="L794" s="187">
        <v>300000</v>
      </c>
    </row>
    <row r="795" spans="1:12" ht="18" customHeight="1">
      <c r="A795" s="188"/>
      <c r="B795" s="185" t="s">
        <v>826</v>
      </c>
      <c r="C795" s="186" t="s">
        <v>447</v>
      </c>
      <c r="D795" s="187">
        <v>433332</v>
      </c>
      <c r="E795" s="187"/>
      <c r="F795" s="187"/>
      <c r="G795" s="187"/>
      <c r="H795" s="187"/>
      <c r="I795" s="187"/>
      <c r="J795" s="187"/>
      <c r="K795" s="187"/>
      <c r="L795" s="187">
        <v>433332</v>
      </c>
    </row>
    <row r="796" spans="1:12" ht="18" customHeight="1">
      <c r="A796" s="188"/>
      <c r="B796" s="185" t="s">
        <v>780</v>
      </c>
      <c r="C796" s="186" t="s">
        <v>450</v>
      </c>
      <c r="D796" s="187">
        <v>14103759.33</v>
      </c>
      <c r="E796" s="187"/>
      <c r="F796" s="187"/>
      <c r="G796" s="187"/>
      <c r="H796" s="187"/>
      <c r="I796" s="187"/>
      <c r="J796" s="187"/>
      <c r="K796" s="187"/>
      <c r="L796" s="187">
        <v>14103759.33</v>
      </c>
    </row>
    <row r="797" spans="1:12" ht="18" customHeight="1">
      <c r="A797" s="188"/>
      <c r="B797" s="185" t="s">
        <v>781</v>
      </c>
      <c r="C797" s="186" t="s">
        <v>452</v>
      </c>
      <c r="D797" s="187">
        <v>2618111</v>
      </c>
      <c r="E797" s="187"/>
      <c r="F797" s="187"/>
      <c r="G797" s="187">
        <v>297045</v>
      </c>
      <c r="H797" s="187"/>
      <c r="I797" s="187"/>
      <c r="J797" s="187"/>
      <c r="K797" s="187"/>
      <c r="L797" s="187">
        <v>2915156</v>
      </c>
    </row>
    <row r="798" spans="1:12" ht="18" customHeight="1">
      <c r="A798" s="188"/>
      <c r="B798" s="185" t="s">
        <v>782</v>
      </c>
      <c r="C798" s="186" t="s">
        <v>455</v>
      </c>
      <c r="D798" s="187">
        <v>898761</v>
      </c>
      <c r="E798" s="187"/>
      <c r="F798" s="187"/>
      <c r="G798" s="187">
        <v>3309000</v>
      </c>
      <c r="H798" s="187">
        <v>0</v>
      </c>
      <c r="I798" s="187"/>
      <c r="J798" s="187"/>
      <c r="K798" s="187"/>
      <c r="L798" s="187">
        <v>4207761</v>
      </c>
    </row>
    <row r="799" spans="1:12" ht="18" customHeight="1">
      <c r="A799" s="188"/>
      <c r="B799" s="185" t="s">
        <v>820</v>
      </c>
      <c r="C799" s="186" t="s">
        <v>457</v>
      </c>
      <c r="D799" s="187">
        <v>55000</v>
      </c>
      <c r="E799" s="187"/>
      <c r="F799" s="187"/>
      <c r="G799" s="187"/>
      <c r="H799" s="187"/>
      <c r="I799" s="187"/>
      <c r="J799" s="187"/>
      <c r="K799" s="187"/>
      <c r="L799" s="187">
        <v>55000</v>
      </c>
    </row>
    <row r="800" spans="1:12" ht="18" customHeight="1">
      <c r="A800" s="188"/>
      <c r="B800" s="185" t="s">
        <v>783</v>
      </c>
      <c r="C800" s="186" t="s">
        <v>458</v>
      </c>
      <c r="D800" s="187">
        <v>829616</v>
      </c>
      <c r="E800" s="187"/>
      <c r="F800" s="187"/>
      <c r="G800" s="187"/>
      <c r="H800" s="187"/>
      <c r="I800" s="187"/>
      <c r="J800" s="187"/>
      <c r="K800" s="187"/>
      <c r="L800" s="187">
        <v>829616</v>
      </c>
    </row>
    <row r="801" spans="1:12" ht="18" customHeight="1">
      <c r="A801" s="188"/>
      <c r="B801" s="185" t="s">
        <v>784</v>
      </c>
      <c r="C801" s="186" t="s">
        <v>459</v>
      </c>
      <c r="D801" s="187">
        <v>0</v>
      </c>
      <c r="E801" s="187"/>
      <c r="F801" s="187"/>
      <c r="G801" s="187"/>
      <c r="H801" s="187"/>
      <c r="I801" s="187"/>
      <c r="J801" s="187"/>
      <c r="K801" s="187"/>
      <c r="L801" s="187">
        <v>0</v>
      </c>
    </row>
    <row r="802" spans="1:12" ht="18" customHeight="1">
      <c r="A802" s="188"/>
      <c r="B802" s="185" t="s">
        <v>815</v>
      </c>
      <c r="C802" s="186" t="s">
        <v>462</v>
      </c>
      <c r="D802" s="187">
        <v>12114</v>
      </c>
      <c r="E802" s="187"/>
      <c r="F802" s="187"/>
      <c r="G802" s="187"/>
      <c r="H802" s="187"/>
      <c r="I802" s="187"/>
      <c r="J802" s="187"/>
      <c r="K802" s="187"/>
      <c r="L802" s="187">
        <v>12114</v>
      </c>
    </row>
    <row r="803" spans="1:12" ht="18" customHeight="1">
      <c r="A803" s="188"/>
      <c r="B803" s="185" t="s">
        <v>785</v>
      </c>
      <c r="C803" s="186" t="s">
        <v>463</v>
      </c>
      <c r="D803" s="187">
        <v>2556032</v>
      </c>
      <c r="E803" s="187"/>
      <c r="F803" s="187"/>
      <c r="G803" s="187"/>
      <c r="H803" s="187"/>
      <c r="I803" s="187"/>
      <c r="J803" s="187"/>
      <c r="K803" s="187"/>
      <c r="L803" s="187">
        <v>2556032</v>
      </c>
    </row>
    <row r="804" spans="1:12" ht="18" customHeight="1">
      <c r="A804" s="188"/>
      <c r="B804" s="185" t="s">
        <v>786</v>
      </c>
      <c r="C804" s="186" t="s">
        <v>471</v>
      </c>
      <c r="D804" s="187">
        <v>14339048.189999999</v>
      </c>
      <c r="E804" s="187"/>
      <c r="F804" s="187"/>
      <c r="G804" s="187">
        <v>777145.36</v>
      </c>
      <c r="H804" s="187">
        <v>0</v>
      </c>
      <c r="I804" s="187"/>
      <c r="J804" s="187"/>
      <c r="K804" s="187"/>
      <c r="L804" s="187">
        <v>15116193.549999999</v>
      </c>
    </row>
    <row r="805" spans="1:12" ht="18" customHeight="1">
      <c r="A805" s="188"/>
      <c r="B805" s="185" t="s">
        <v>787</v>
      </c>
      <c r="C805" s="186" t="s">
        <v>472</v>
      </c>
      <c r="D805" s="187">
        <v>8128717.29</v>
      </c>
      <c r="E805" s="187"/>
      <c r="F805" s="187"/>
      <c r="G805" s="187">
        <v>3222734.25</v>
      </c>
      <c r="H805" s="187">
        <v>0</v>
      </c>
      <c r="I805" s="187"/>
      <c r="J805" s="187"/>
      <c r="K805" s="187"/>
      <c r="L805" s="187">
        <v>11351451.539999999</v>
      </c>
    </row>
    <row r="806" spans="1:12" ht="18" customHeight="1">
      <c r="A806" s="188"/>
      <c r="B806" s="185" t="s">
        <v>788</v>
      </c>
      <c r="C806" s="186" t="s">
        <v>475</v>
      </c>
      <c r="D806" s="187">
        <v>928351.38</v>
      </c>
      <c r="E806" s="187"/>
      <c r="F806" s="187"/>
      <c r="G806" s="187">
        <v>552307</v>
      </c>
      <c r="H806" s="187"/>
      <c r="I806" s="187"/>
      <c r="J806" s="187"/>
      <c r="K806" s="187"/>
      <c r="L806" s="187">
        <v>1480658.38</v>
      </c>
    </row>
    <row r="807" spans="1:12" ht="18" customHeight="1">
      <c r="A807" s="188"/>
      <c r="B807" s="185" t="s">
        <v>789</v>
      </c>
      <c r="C807" s="186" t="s">
        <v>476</v>
      </c>
      <c r="D807" s="187">
        <v>16352854.01</v>
      </c>
      <c r="E807" s="187"/>
      <c r="F807" s="187"/>
      <c r="G807" s="187">
        <v>4516171.1900000004</v>
      </c>
      <c r="H807" s="187">
        <v>0</v>
      </c>
      <c r="I807" s="187"/>
      <c r="J807" s="187"/>
      <c r="K807" s="187"/>
      <c r="L807" s="187">
        <v>20869025.199999999</v>
      </c>
    </row>
    <row r="808" spans="1:12" ht="18" customHeight="1">
      <c r="A808" s="188"/>
      <c r="B808" s="185" t="s">
        <v>790</v>
      </c>
      <c r="C808" s="186" t="s">
        <v>477</v>
      </c>
      <c r="D808" s="187">
        <v>14995490.380000001</v>
      </c>
      <c r="E808" s="187"/>
      <c r="F808" s="187"/>
      <c r="G808" s="187">
        <v>4504551.66</v>
      </c>
      <c r="H808" s="187"/>
      <c r="I808" s="187"/>
      <c r="J808" s="187"/>
      <c r="K808" s="187"/>
      <c r="L808" s="187">
        <v>19500042.039999999</v>
      </c>
    </row>
    <row r="809" spans="1:12" ht="18" customHeight="1">
      <c r="A809" s="188"/>
      <c r="B809" s="185" t="s">
        <v>791</v>
      </c>
      <c r="C809" s="186" t="s">
        <v>478</v>
      </c>
      <c r="D809" s="187">
        <v>3767804.6</v>
      </c>
      <c r="E809" s="187"/>
      <c r="F809" s="187"/>
      <c r="G809" s="187">
        <v>997025.96</v>
      </c>
      <c r="H809" s="187"/>
      <c r="I809" s="187"/>
      <c r="J809" s="187"/>
      <c r="K809" s="187"/>
      <c r="L809" s="187">
        <v>4764830.5600000005</v>
      </c>
    </row>
    <row r="810" spans="1:12" ht="18" customHeight="1">
      <c r="A810" s="188"/>
      <c r="B810" s="185" t="s">
        <v>792</v>
      </c>
      <c r="C810" s="186" t="s">
        <v>480</v>
      </c>
      <c r="D810" s="187">
        <v>7099068.8399999999</v>
      </c>
      <c r="E810" s="187"/>
      <c r="F810" s="187"/>
      <c r="G810" s="187">
        <v>1093344.8999999999</v>
      </c>
      <c r="H810" s="187"/>
      <c r="I810" s="187"/>
      <c r="J810" s="187"/>
      <c r="K810" s="187"/>
      <c r="L810" s="187">
        <v>8192413.7400000002</v>
      </c>
    </row>
    <row r="811" spans="1:12" ht="18" customHeight="1">
      <c r="A811" s="188"/>
      <c r="B811" s="185" t="s">
        <v>793</v>
      </c>
      <c r="C811" s="186" t="s">
        <v>482</v>
      </c>
      <c r="D811" s="187">
        <v>674293</v>
      </c>
      <c r="E811" s="187"/>
      <c r="F811" s="187"/>
      <c r="G811" s="187"/>
      <c r="H811" s="187"/>
      <c r="I811" s="187"/>
      <c r="J811" s="187"/>
      <c r="K811" s="187"/>
      <c r="L811" s="187">
        <v>674293</v>
      </c>
    </row>
    <row r="812" spans="1:12" ht="18" customHeight="1">
      <c r="A812" s="188"/>
      <c r="B812" s="185" t="s">
        <v>794</v>
      </c>
      <c r="C812" s="186" t="s">
        <v>484</v>
      </c>
      <c r="D812" s="187">
        <v>147768</v>
      </c>
      <c r="E812" s="187"/>
      <c r="F812" s="187"/>
      <c r="G812" s="187"/>
      <c r="H812" s="187"/>
      <c r="I812" s="187"/>
      <c r="J812" s="187"/>
      <c r="K812" s="187"/>
      <c r="L812" s="187">
        <v>147768</v>
      </c>
    </row>
    <row r="813" spans="1:12" ht="18" customHeight="1">
      <c r="A813" s="188"/>
      <c r="B813" s="185" t="s">
        <v>795</v>
      </c>
      <c r="C813" s="186" t="s">
        <v>486</v>
      </c>
      <c r="D813" s="187">
        <v>29346551.620000001</v>
      </c>
      <c r="E813" s="187"/>
      <c r="F813" s="187"/>
      <c r="G813" s="187">
        <v>6895391.8300000001</v>
      </c>
      <c r="H813" s="187">
        <v>0</v>
      </c>
      <c r="I813" s="187"/>
      <c r="J813" s="187"/>
      <c r="K813" s="187"/>
      <c r="L813" s="187">
        <v>36241943.450000003</v>
      </c>
    </row>
    <row r="814" spans="1:12" ht="18" customHeight="1">
      <c r="A814" s="188"/>
      <c r="B814" s="185" t="s">
        <v>821</v>
      </c>
      <c r="C814" s="186" t="s">
        <v>488</v>
      </c>
      <c r="D814" s="187">
        <v>1102411</v>
      </c>
      <c r="E814" s="187"/>
      <c r="F814" s="187"/>
      <c r="G814" s="187"/>
      <c r="H814" s="187"/>
      <c r="I814" s="187"/>
      <c r="J814" s="187"/>
      <c r="K814" s="187"/>
      <c r="L814" s="187">
        <v>1102411</v>
      </c>
    </row>
    <row r="815" spans="1:12" ht="18" customHeight="1">
      <c r="A815" s="188"/>
      <c r="B815" s="185" t="s">
        <v>796</v>
      </c>
      <c r="C815" s="186" t="s">
        <v>489</v>
      </c>
      <c r="D815" s="187">
        <v>212363</v>
      </c>
      <c r="E815" s="187"/>
      <c r="F815" s="187"/>
      <c r="G815" s="187">
        <v>7150</v>
      </c>
      <c r="H815" s="187"/>
      <c r="I815" s="187"/>
      <c r="J815" s="187"/>
      <c r="K815" s="187"/>
      <c r="L815" s="187">
        <v>219513</v>
      </c>
    </row>
    <row r="816" spans="1:12" ht="18" customHeight="1">
      <c r="A816" s="188"/>
      <c r="B816" s="185" t="s">
        <v>797</v>
      </c>
      <c r="C816" s="186" t="s">
        <v>490</v>
      </c>
      <c r="D816" s="187">
        <v>3424816.59</v>
      </c>
      <c r="E816" s="187"/>
      <c r="F816" s="187"/>
      <c r="G816" s="187">
        <v>1810824.41</v>
      </c>
      <c r="H816" s="187">
        <v>0</v>
      </c>
      <c r="I816" s="187"/>
      <c r="J816" s="187"/>
      <c r="K816" s="187"/>
      <c r="L816" s="187">
        <v>5235641</v>
      </c>
    </row>
    <row r="817" spans="1:12" ht="18" customHeight="1">
      <c r="A817" s="188"/>
      <c r="B817" s="185" t="s">
        <v>798</v>
      </c>
      <c r="C817" s="186" t="s">
        <v>491</v>
      </c>
      <c r="D817" s="187">
        <v>444158</v>
      </c>
      <c r="E817" s="187"/>
      <c r="F817" s="187"/>
      <c r="G817" s="187"/>
      <c r="H817" s="187"/>
      <c r="I817" s="187"/>
      <c r="J817" s="187"/>
      <c r="K817" s="187"/>
      <c r="L817" s="187">
        <v>444158</v>
      </c>
    </row>
    <row r="818" spans="1:12" ht="18" customHeight="1">
      <c r="A818" s="188"/>
      <c r="B818" s="185" t="s">
        <v>822</v>
      </c>
      <c r="C818" s="186" t="s">
        <v>494</v>
      </c>
      <c r="D818" s="187">
        <v>16737763.939999999</v>
      </c>
      <c r="E818" s="187"/>
      <c r="F818" s="187"/>
      <c r="G818" s="187">
        <v>58703046.799999997</v>
      </c>
      <c r="H818" s="187"/>
      <c r="I818" s="187"/>
      <c r="J818" s="187"/>
      <c r="K818" s="187"/>
      <c r="L818" s="187">
        <v>75440810.739999995</v>
      </c>
    </row>
    <row r="819" spans="1:12" ht="18" customHeight="1">
      <c r="A819" s="188"/>
      <c r="B819" s="185" t="s">
        <v>816</v>
      </c>
      <c r="C819" s="186" t="s">
        <v>495</v>
      </c>
      <c r="D819" s="187">
        <v>2325004</v>
      </c>
      <c r="E819" s="187"/>
      <c r="F819" s="187"/>
      <c r="G819" s="187">
        <v>485900</v>
      </c>
      <c r="H819" s="187">
        <v>0</v>
      </c>
      <c r="I819" s="187"/>
      <c r="J819" s="187"/>
      <c r="K819" s="187"/>
      <c r="L819" s="187">
        <v>2810904</v>
      </c>
    </row>
    <row r="820" spans="1:12" ht="18" customHeight="1">
      <c r="A820" s="188"/>
      <c r="B820" s="185" t="s">
        <v>799</v>
      </c>
      <c r="C820" s="186" t="s">
        <v>496</v>
      </c>
      <c r="D820" s="187">
        <v>73710328.840000004</v>
      </c>
      <c r="E820" s="187"/>
      <c r="F820" s="187"/>
      <c r="G820" s="187">
        <v>9681308.9499999993</v>
      </c>
      <c r="H820" s="187">
        <v>0</v>
      </c>
      <c r="I820" s="187"/>
      <c r="J820" s="187"/>
      <c r="K820" s="187"/>
      <c r="L820" s="187">
        <v>83391637.790000007</v>
      </c>
    </row>
    <row r="821" spans="1:12" ht="18" customHeight="1">
      <c r="A821" s="188"/>
      <c r="B821" s="185" t="s">
        <v>800</v>
      </c>
      <c r="C821" s="186" t="s">
        <v>497</v>
      </c>
      <c r="D821" s="187">
        <v>91275</v>
      </c>
      <c r="E821" s="187"/>
      <c r="F821" s="187"/>
      <c r="G821" s="187">
        <v>2034952</v>
      </c>
      <c r="H821" s="187"/>
      <c r="I821" s="187"/>
      <c r="J821" s="187"/>
      <c r="K821" s="187"/>
      <c r="L821" s="187">
        <v>2126227</v>
      </c>
    </row>
    <row r="822" spans="1:12" ht="18" customHeight="1">
      <c r="A822" s="188"/>
      <c r="B822" s="185" t="s">
        <v>810</v>
      </c>
      <c r="C822" s="186" t="s">
        <v>500</v>
      </c>
      <c r="D822" s="187">
        <v>300000</v>
      </c>
      <c r="E822" s="187"/>
      <c r="F822" s="187"/>
      <c r="G822" s="187">
        <v>960377</v>
      </c>
      <c r="H822" s="187">
        <v>0</v>
      </c>
      <c r="I822" s="187"/>
      <c r="J822" s="187"/>
      <c r="K822" s="187"/>
      <c r="L822" s="187">
        <v>1260377</v>
      </c>
    </row>
    <row r="823" spans="1:12" ht="18" customHeight="1">
      <c r="A823" s="188"/>
      <c r="B823" s="185" t="s">
        <v>832</v>
      </c>
      <c r="C823" s="186" t="s">
        <v>501</v>
      </c>
      <c r="D823" s="187">
        <v>25100553.210000001</v>
      </c>
      <c r="E823" s="187"/>
      <c r="F823" s="187">
        <v>0</v>
      </c>
      <c r="G823" s="187">
        <v>29014343.09</v>
      </c>
      <c r="H823" s="187"/>
      <c r="I823" s="187">
        <v>16800000</v>
      </c>
      <c r="J823" s="187"/>
      <c r="K823" s="187"/>
      <c r="L823" s="187">
        <v>70914896.299999997</v>
      </c>
    </row>
    <row r="824" spans="1:12" ht="18" customHeight="1">
      <c r="A824" s="188"/>
      <c r="B824" s="185" t="s">
        <v>880</v>
      </c>
      <c r="C824" s="186" t="s">
        <v>503</v>
      </c>
      <c r="D824" s="187">
        <v>128045983</v>
      </c>
      <c r="E824" s="187"/>
      <c r="F824" s="187"/>
      <c r="G824" s="187"/>
      <c r="H824" s="187"/>
      <c r="I824" s="187"/>
      <c r="J824" s="187"/>
      <c r="K824" s="187"/>
      <c r="L824" s="187">
        <v>128045983</v>
      </c>
    </row>
    <row r="825" spans="1:12" ht="18" customHeight="1">
      <c r="A825" s="188"/>
      <c r="B825" s="185" t="s">
        <v>801</v>
      </c>
      <c r="C825" s="186" t="s">
        <v>504</v>
      </c>
      <c r="D825" s="187">
        <v>253114603.87</v>
      </c>
      <c r="E825" s="187">
        <v>3317670</v>
      </c>
      <c r="F825" s="187"/>
      <c r="G825" s="187">
        <v>110017613.02</v>
      </c>
      <c r="H825" s="187">
        <v>0</v>
      </c>
      <c r="I825" s="187">
        <v>0</v>
      </c>
      <c r="J825" s="187"/>
      <c r="K825" s="187"/>
      <c r="L825" s="187">
        <v>366449886.88999999</v>
      </c>
    </row>
    <row r="826" spans="1:12" ht="18" customHeight="1">
      <c r="A826" s="188"/>
      <c r="B826" s="185" t="s">
        <v>811</v>
      </c>
      <c r="C826" s="186" t="s">
        <v>505</v>
      </c>
      <c r="D826" s="187">
        <v>136054537</v>
      </c>
      <c r="E826" s="187"/>
      <c r="F826" s="187"/>
      <c r="G826" s="187"/>
      <c r="H826" s="187"/>
      <c r="I826" s="187"/>
      <c r="J826" s="187"/>
      <c r="K826" s="187"/>
      <c r="L826" s="187">
        <v>136054537</v>
      </c>
    </row>
    <row r="827" spans="1:12" ht="18" customHeight="1">
      <c r="A827" s="188"/>
      <c r="B827" s="185" t="s">
        <v>812</v>
      </c>
      <c r="C827" s="186" t="s">
        <v>507</v>
      </c>
      <c r="D827" s="187">
        <v>19842054.199999999</v>
      </c>
      <c r="E827" s="187"/>
      <c r="F827" s="187"/>
      <c r="G827" s="187">
        <v>5853867.7999999998</v>
      </c>
      <c r="H827" s="187">
        <v>0</v>
      </c>
      <c r="I827" s="187"/>
      <c r="J827" s="187"/>
      <c r="K827" s="187"/>
      <c r="L827" s="187">
        <v>25695922</v>
      </c>
    </row>
    <row r="828" spans="1:12" ht="18" customHeight="1">
      <c r="A828" s="188"/>
      <c r="B828" s="185" t="s">
        <v>802</v>
      </c>
      <c r="C828" s="186" t="s">
        <v>508</v>
      </c>
      <c r="D828" s="187">
        <v>2329554.2400000002</v>
      </c>
      <c r="E828" s="187"/>
      <c r="F828" s="187"/>
      <c r="G828" s="187">
        <v>1487352.76</v>
      </c>
      <c r="H828" s="187"/>
      <c r="I828" s="187"/>
      <c r="J828" s="187"/>
      <c r="K828" s="187"/>
      <c r="L828" s="187">
        <v>3816907</v>
      </c>
    </row>
    <row r="829" spans="1:12" ht="18" customHeight="1">
      <c r="A829" s="188"/>
      <c r="B829" s="185" t="s">
        <v>804</v>
      </c>
      <c r="C829" s="186" t="s">
        <v>765</v>
      </c>
      <c r="D829" s="187">
        <v>8576082.4399999995</v>
      </c>
      <c r="E829" s="187"/>
      <c r="F829" s="187"/>
      <c r="G829" s="187">
        <v>3742629.21</v>
      </c>
      <c r="H829" s="187">
        <v>0</v>
      </c>
      <c r="I829" s="187"/>
      <c r="J829" s="187"/>
      <c r="K829" s="187"/>
      <c r="L829" s="187">
        <v>12318711.649999999</v>
      </c>
    </row>
    <row r="830" spans="1:12" ht="18" customHeight="1">
      <c r="A830" s="188"/>
      <c r="B830" s="185" t="s">
        <v>871</v>
      </c>
      <c r="C830" s="186" t="s">
        <v>521</v>
      </c>
      <c r="D830" s="187">
        <v>460000000</v>
      </c>
      <c r="E830" s="187"/>
      <c r="F830" s="187"/>
      <c r="G830" s="187"/>
      <c r="H830" s="187"/>
      <c r="I830" s="187"/>
      <c r="J830" s="187"/>
      <c r="K830" s="187"/>
      <c r="L830" s="187">
        <v>460000000</v>
      </c>
    </row>
    <row r="831" spans="1:12" ht="18" customHeight="1">
      <c r="A831" s="188"/>
      <c r="B831" s="185" t="s">
        <v>881</v>
      </c>
      <c r="C831" s="186" t="s">
        <v>525</v>
      </c>
      <c r="D831" s="187">
        <v>1874023.56</v>
      </c>
      <c r="E831" s="187"/>
      <c r="F831" s="187"/>
      <c r="G831" s="187">
        <v>8228950.5999999996</v>
      </c>
      <c r="H831" s="187"/>
      <c r="I831" s="187"/>
      <c r="J831" s="187"/>
      <c r="K831" s="187"/>
      <c r="L831" s="187">
        <v>10102974.16</v>
      </c>
    </row>
    <row r="832" spans="1:12" ht="18" customHeight="1">
      <c r="A832" s="188"/>
      <c r="B832" s="185" t="s">
        <v>882</v>
      </c>
      <c r="C832" s="186" t="s">
        <v>766</v>
      </c>
      <c r="D832" s="187">
        <v>3000000</v>
      </c>
      <c r="E832" s="187"/>
      <c r="F832" s="187"/>
      <c r="G832" s="187"/>
      <c r="H832" s="187"/>
      <c r="I832" s="187"/>
      <c r="J832" s="187"/>
      <c r="K832" s="187"/>
      <c r="L832" s="187">
        <v>3000000</v>
      </c>
    </row>
    <row r="833" spans="1:12" ht="18" customHeight="1">
      <c r="A833" s="188"/>
      <c r="B833" s="185" t="s">
        <v>833</v>
      </c>
      <c r="C833" s="186" t="s">
        <v>548</v>
      </c>
      <c r="D833" s="187"/>
      <c r="E833" s="187">
        <v>707564</v>
      </c>
      <c r="F833" s="187"/>
      <c r="G833" s="187"/>
      <c r="H833" s="187"/>
      <c r="I833" s="187">
        <v>0</v>
      </c>
      <c r="J833" s="187"/>
      <c r="K833" s="187"/>
      <c r="L833" s="187">
        <v>707564</v>
      </c>
    </row>
    <row r="834" spans="1:12" ht="18" customHeight="1">
      <c r="A834" s="188"/>
      <c r="B834" s="185" t="s">
        <v>883</v>
      </c>
      <c r="C834" s="186" t="s">
        <v>549</v>
      </c>
      <c r="D834" s="187">
        <v>913400000</v>
      </c>
      <c r="E834" s="187"/>
      <c r="F834" s="187">
        <v>400000000</v>
      </c>
      <c r="G834" s="187"/>
      <c r="H834" s="187"/>
      <c r="I834" s="187"/>
      <c r="J834" s="187"/>
      <c r="K834" s="187"/>
      <c r="L834" s="187">
        <v>1313400000</v>
      </c>
    </row>
    <row r="835" spans="1:12" ht="18" customHeight="1">
      <c r="A835" s="188"/>
      <c r="B835" s="185" t="s">
        <v>884</v>
      </c>
      <c r="C835" s="186" t="s">
        <v>565</v>
      </c>
      <c r="D835" s="187">
        <v>14536341.060000001</v>
      </c>
      <c r="E835" s="187"/>
      <c r="F835" s="187"/>
      <c r="G835" s="187"/>
      <c r="H835" s="187"/>
      <c r="I835" s="187"/>
      <c r="J835" s="187"/>
      <c r="K835" s="187"/>
      <c r="L835" s="187">
        <v>14536341.060000001</v>
      </c>
    </row>
    <row r="836" spans="1:12" ht="18" customHeight="1">
      <c r="A836" s="188"/>
      <c r="B836" s="185" t="s">
        <v>854</v>
      </c>
      <c r="C836" s="186" t="s">
        <v>566</v>
      </c>
      <c r="D836" s="187">
        <v>2356976</v>
      </c>
      <c r="E836" s="187"/>
      <c r="F836" s="187"/>
      <c r="G836" s="187"/>
      <c r="H836" s="187"/>
      <c r="I836" s="187"/>
      <c r="J836" s="187"/>
      <c r="K836" s="187"/>
      <c r="L836" s="187">
        <v>2356976</v>
      </c>
    </row>
    <row r="837" spans="1:12" ht="18" customHeight="1">
      <c r="A837" s="188"/>
      <c r="B837" s="185" t="s">
        <v>855</v>
      </c>
      <c r="C837" s="186" t="s">
        <v>567</v>
      </c>
      <c r="D837" s="187">
        <v>1415003.3</v>
      </c>
      <c r="E837" s="187"/>
      <c r="F837" s="187"/>
      <c r="G837" s="187"/>
      <c r="H837" s="187"/>
      <c r="I837" s="187"/>
      <c r="J837" s="187"/>
      <c r="K837" s="187"/>
      <c r="L837" s="187">
        <v>1415003.3</v>
      </c>
    </row>
    <row r="838" spans="1:12" ht="18" customHeight="1">
      <c r="A838" s="188"/>
      <c r="B838" s="185" t="s">
        <v>845</v>
      </c>
      <c r="C838" s="186" t="s">
        <v>572</v>
      </c>
      <c r="D838" s="187">
        <v>300000</v>
      </c>
      <c r="E838" s="187"/>
      <c r="F838" s="187"/>
      <c r="G838" s="187"/>
      <c r="H838" s="187"/>
      <c r="I838" s="187"/>
      <c r="J838" s="187"/>
      <c r="K838" s="187"/>
      <c r="L838" s="187">
        <v>300000</v>
      </c>
    </row>
    <row r="839" spans="1:12" ht="18" customHeight="1">
      <c r="A839" s="188"/>
      <c r="B839" s="185" t="s">
        <v>817</v>
      </c>
      <c r="C839" s="186" t="s">
        <v>573</v>
      </c>
      <c r="D839" s="187">
        <v>5713032.6699999999</v>
      </c>
      <c r="E839" s="187"/>
      <c r="F839" s="187"/>
      <c r="G839" s="187">
        <v>4939527.74</v>
      </c>
      <c r="H839" s="187"/>
      <c r="I839" s="187"/>
      <c r="J839" s="187"/>
      <c r="K839" s="187"/>
      <c r="L839" s="187">
        <v>10652560.41</v>
      </c>
    </row>
    <row r="840" spans="1:12" ht="18" customHeight="1">
      <c r="A840" s="188"/>
      <c r="B840" s="185" t="s">
        <v>848</v>
      </c>
      <c r="C840" s="186" t="s">
        <v>574</v>
      </c>
      <c r="D840" s="187">
        <v>140000</v>
      </c>
      <c r="E840" s="187"/>
      <c r="F840" s="187"/>
      <c r="G840" s="187"/>
      <c r="H840" s="187"/>
      <c r="I840" s="187"/>
      <c r="J840" s="187"/>
      <c r="K840" s="187"/>
      <c r="L840" s="187">
        <v>140000</v>
      </c>
    </row>
    <row r="841" spans="1:12" ht="18" customHeight="1">
      <c r="A841" s="188"/>
      <c r="B841" s="185" t="s">
        <v>835</v>
      </c>
      <c r="C841" s="186" t="s">
        <v>577</v>
      </c>
      <c r="D841" s="187">
        <v>85000</v>
      </c>
      <c r="E841" s="187"/>
      <c r="F841" s="187"/>
      <c r="G841" s="187"/>
      <c r="H841" s="187"/>
      <c r="I841" s="187"/>
      <c r="J841" s="187"/>
      <c r="K841" s="187"/>
      <c r="L841" s="187">
        <v>85000</v>
      </c>
    </row>
    <row r="842" spans="1:12" ht="18" customHeight="1">
      <c r="A842" s="188"/>
      <c r="B842" s="185" t="s">
        <v>805</v>
      </c>
      <c r="C842" s="186" t="s">
        <v>586</v>
      </c>
      <c r="D842" s="187">
        <v>242472298.63999999</v>
      </c>
      <c r="E842" s="187"/>
      <c r="F842" s="187"/>
      <c r="G842" s="187">
        <v>31816163</v>
      </c>
      <c r="H842" s="187"/>
      <c r="I842" s="187">
        <v>0</v>
      </c>
      <c r="J842" s="187"/>
      <c r="K842" s="187"/>
      <c r="L842" s="187">
        <v>274288461.63999999</v>
      </c>
    </row>
    <row r="843" spans="1:12" ht="18" customHeight="1">
      <c r="A843" s="188"/>
      <c r="B843" s="185" t="s">
        <v>885</v>
      </c>
      <c r="C843" s="186" t="s">
        <v>588</v>
      </c>
      <c r="D843" s="187">
        <v>0</v>
      </c>
      <c r="E843" s="187"/>
      <c r="F843" s="187"/>
      <c r="G843" s="187"/>
      <c r="H843" s="187"/>
      <c r="I843" s="187"/>
      <c r="J843" s="187"/>
      <c r="K843" s="187"/>
      <c r="L843" s="187">
        <v>0</v>
      </c>
    </row>
    <row r="844" spans="1:12" ht="18" customHeight="1">
      <c r="A844" s="188"/>
      <c r="B844" s="185" t="s">
        <v>824</v>
      </c>
      <c r="C844" s="186" t="s">
        <v>590</v>
      </c>
      <c r="D844" s="187">
        <v>69500</v>
      </c>
      <c r="E844" s="187"/>
      <c r="F844" s="187"/>
      <c r="G844" s="187">
        <v>18161261</v>
      </c>
      <c r="H844" s="187"/>
      <c r="I844" s="187"/>
      <c r="J844" s="187"/>
      <c r="K844" s="187"/>
      <c r="L844" s="187">
        <v>18230761</v>
      </c>
    </row>
    <row r="845" spans="1:12" ht="18" customHeight="1">
      <c r="A845" s="188"/>
      <c r="B845" s="185" t="s">
        <v>806</v>
      </c>
      <c r="C845" s="186" t="s">
        <v>591</v>
      </c>
      <c r="D845" s="187">
        <v>132969411.7</v>
      </c>
      <c r="E845" s="187"/>
      <c r="F845" s="187"/>
      <c r="G845" s="187">
        <v>13990352</v>
      </c>
      <c r="H845" s="187">
        <v>0</v>
      </c>
      <c r="I845" s="187"/>
      <c r="J845" s="187"/>
      <c r="K845" s="187"/>
      <c r="L845" s="187">
        <v>146959763.69999999</v>
      </c>
    </row>
    <row r="846" spans="1:12" ht="18" customHeight="1">
      <c r="A846" s="188"/>
      <c r="B846" s="185" t="s">
        <v>807</v>
      </c>
      <c r="C846" s="186" t="s">
        <v>592</v>
      </c>
      <c r="D846" s="187">
        <v>10082468.810000001</v>
      </c>
      <c r="E846" s="187"/>
      <c r="F846" s="187"/>
      <c r="G846" s="187">
        <v>2772841.01</v>
      </c>
      <c r="H846" s="187">
        <v>0</v>
      </c>
      <c r="I846" s="187"/>
      <c r="J846" s="187"/>
      <c r="K846" s="187"/>
      <c r="L846" s="187">
        <v>12855309.82</v>
      </c>
    </row>
    <row r="847" spans="1:12" ht="18" customHeight="1">
      <c r="A847" s="188"/>
      <c r="B847" s="185" t="s">
        <v>875</v>
      </c>
      <c r="C847" s="186" t="s">
        <v>595</v>
      </c>
      <c r="D847" s="187"/>
      <c r="E847" s="187"/>
      <c r="F847" s="187"/>
      <c r="G847" s="187">
        <v>16948191</v>
      </c>
      <c r="H847" s="187"/>
      <c r="I847" s="187"/>
      <c r="J847" s="187"/>
      <c r="K847" s="187"/>
      <c r="L847" s="187">
        <v>16948191</v>
      </c>
    </row>
    <row r="848" spans="1:12" ht="18" customHeight="1">
      <c r="A848" s="188"/>
      <c r="B848" s="185" t="s">
        <v>818</v>
      </c>
      <c r="C848" s="186" t="s">
        <v>596</v>
      </c>
      <c r="D848" s="187">
        <v>12311233.890000001</v>
      </c>
      <c r="E848" s="187"/>
      <c r="F848" s="187"/>
      <c r="G848" s="187">
        <v>41147041</v>
      </c>
      <c r="H848" s="187"/>
      <c r="I848" s="187">
        <v>118537667.39</v>
      </c>
      <c r="J848" s="187"/>
      <c r="K848" s="187"/>
      <c r="L848" s="187">
        <v>171995942.28</v>
      </c>
    </row>
    <row r="849" spans="1:12" ht="18" customHeight="1">
      <c r="A849" s="188"/>
      <c r="B849" s="185" t="s">
        <v>839</v>
      </c>
      <c r="C849" s="186" t="s">
        <v>597</v>
      </c>
      <c r="D849" s="187">
        <v>0</v>
      </c>
      <c r="E849" s="187"/>
      <c r="F849" s="187"/>
      <c r="G849" s="187"/>
      <c r="H849" s="187">
        <v>0</v>
      </c>
      <c r="I849" s="187"/>
      <c r="J849" s="187"/>
      <c r="K849" s="187"/>
      <c r="L849" s="187">
        <v>0</v>
      </c>
    </row>
    <row r="850" spans="1:12" ht="18" customHeight="1">
      <c r="A850" s="188"/>
      <c r="B850" s="185" t="s">
        <v>876</v>
      </c>
      <c r="C850" s="186" t="s">
        <v>601</v>
      </c>
      <c r="D850" s="187">
        <v>121015176.92</v>
      </c>
      <c r="E850" s="187"/>
      <c r="F850" s="187"/>
      <c r="G850" s="187">
        <v>0</v>
      </c>
      <c r="H850" s="187"/>
      <c r="I850" s="187"/>
      <c r="J850" s="187"/>
      <c r="K850" s="187"/>
      <c r="L850" s="187">
        <v>121015176.92</v>
      </c>
    </row>
    <row r="851" spans="1:12" ht="18" customHeight="1">
      <c r="A851" s="188"/>
      <c r="B851" s="185" t="s">
        <v>877</v>
      </c>
      <c r="C851" s="186" t="s">
        <v>603</v>
      </c>
      <c r="D851" s="187">
        <v>23818862.329999998</v>
      </c>
      <c r="E851" s="187"/>
      <c r="F851" s="187"/>
      <c r="G851" s="187"/>
      <c r="H851" s="187"/>
      <c r="I851" s="187"/>
      <c r="J851" s="187"/>
      <c r="K851" s="187"/>
      <c r="L851" s="187">
        <v>23818862.329999998</v>
      </c>
    </row>
    <row r="852" spans="1:12" ht="18" customHeight="1">
      <c r="A852" s="188"/>
      <c r="B852" s="185" t="s">
        <v>808</v>
      </c>
      <c r="C852" s="186" t="s">
        <v>609</v>
      </c>
      <c r="D852" s="187">
        <v>548604191.89999998</v>
      </c>
      <c r="E852" s="187"/>
      <c r="F852" s="187"/>
      <c r="G852" s="187"/>
      <c r="H852" s="187">
        <v>796946977.75</v>
      </c>
      <c r="I852" s="187"/>
      <c r="J852" s="187"/>
      <c r="K852" s="187"/>
      <c r="L852" s="187">
        <v>1345551169.6500001</v>
      </c>
    </row>
    <row r="853" spans="1:12" ht="18" customHeight="1">
      <c r="A853" s="188"/>
      <c r="B853" s="185" t="s">
        <v>840</v>
      </c>
      <c r="C853" s="186" t="s">
        <v>611</v>
      </c>
      <c r="D853" s="187">
        <v>15464900.76</v>
      </c>
      <c r="E853" s="187"/>
      <c r="F853" s="187"/>
      <c r="G853" s="187"/>
      <c r="H853" s="187"/>
      <c r="I853" s="187"/>
      <c r="J853" s="187"/>
      <c r="K853" s="187"/>
      <c r="L853" s="187">
        <v>15464900.76</v>
      </c>
    </row>
    <row r="854" spans="1:12" ht="18" customHeight="1">
      <c r="A854" s="188"/>
      <c r="B854" s="185" t="s">
        <v>813</v>
      </c>
      <c r="C854" s="186" t="s">
        <v>613</v>
      </c>
      <c r="D854" s="187">
        <v>8379404.9000000004</v>
      </c>
      <c r="E854" s="187"/>
      <c r="F854" s="187"/>
      <c r="G854" s="187"/>
      <c r="H854" s="187"/>
      <c r="I854" s="187"/>
      <c r="J854" s="187"/>
      <c r="K854" s="187"/>
      <c r="L854" s="187">
        <v>8379404.9000000004</v>
      </c>
    </row>
    <row r="855" spans="1:12" ht="18" customHeight="1">
      <c r="A855" s="188"/>
      <c r="B855" s="185" t="s">
        <v>841</v>
      </c>
      <c r="C855" s="186" t="s">
        <v>614</v>
      </c>
      <c r="D855" s="187">
        <v>40421672.100000001</v>
      </c>
      <c r="E855" s="187"/>
      <c r="F855" s="187"/>
      <c r="G855" s="187">
        <v>23923982.579999998</v>
      </c>
      <c r="H855" s="187">
        <v>16417024.08</v>
      </c>
      <c r="I855" s="187">
        <v>24952351.82</v>
      </c>
      <c r="J855" s="187"/>
      <c r="K855" s="187"/>
      <c r="L855" s="187">
        <v>105715030.58</v>
      </c>
    </row>
    <row r="856" spans="1:12" ht="18" customHeight="1">
      <c r="A856" s="188"/>
      <c r="B856" s="185" t="s">
        <v>868</v>
      </c>
      <c r="C856" s="186" t="s">
        <v>617</v>
      </c>
      <c r="D856" s="187">
        <v>0</v>
      </c>
      <c r="E856" s="187"/>
      <c r="F856" s="187"/>
      <c r="G856" s="187"/>
      <c r="H856" s="187"/>
      <c r="I856" s="187"/>
      <c r="J856" s="187"/>
      <c r="K856" s="187"/>
      <c r="L856" s="187">
        <v>0</v>
      </c>
    </row>
    <row r="857" spans="1:12" ht="18" customHeight="1">
      <c r="A857" s="188"/>
      <c r="C857" s="186" t="s">
        <v>886</v>
      </c>
      <c r="D857" s="187">
        <v>3700752088.1799998</v>
      </c>
      <c r="E857" s="187">
        <v>4025234</v>
      </c>
      <c r="F857" s="187">
        <v>400000000</v>
      </c>
      <c r="G857" s="187">
        <v>411892392.12</v>
      </c>
      <c r="H857" s="187">
        <v>813364001.83000004</v>
      </c>
      <c r="I857" s="187">
        <v>160290019.20999998</v>
      </c>
      <c r="J857" s="187"/>
      <c r="K857" s="187"/>
      <c r="L857" s="187">
        <v>5490323735.3400002</v>
      </c>
    </row>
    <row r="858" spans="1:12" ht="18" customHeight="1">
      <c r="A858" s="188" t="s">
        <v>664</v>
      </c>
      <c r="B858" s="185" t="s">
        <v>777</v>
      </c>
      <c r="C858" s="186" t="s">
        <v>442</v>
      </c>
      <c r="D858" s="187">
        <v>639008723.5</v>
      </c>
      <c r="E858" s="187"/>
      <c r="F858" s="187"/>
      <c r="G858" s="187"/>
      <c r="H858" s="187"/>
      <c r="I858" s="187"/>
      <c r="J858" s="187"/>
      <c r="K858" s="187"/>
      <c r="L858" s="187">
        <v>639008723.5</v>
      </c>
    </row>
    <row r="859" spans="1:12" ht="18" customHeight="1">
      <c r="A859" s="188"/>
      <c r="B859" s="185" t="s">
        <v>778</v>
      </c>
      <c r="C859" s="186" t="s">
        <v>443</v>
      </c>
      <c r="D859" s="187">
        <v>3046808.12</v>
      </c>
      <c r="E859" s="187"/>
      <c r="F859" s="187"/>
      <c r="G859" s="187"/>
      <c r="H859" s="187"/>
      <c r="I859" s="187"/>
      <c r="J859" s="187"/>
      <c r="K859" s="187"/>
      <c r="L859" s="187">
        <v>3046808.12</v>
      </c>
    </row>
    <row r="860" spans="1:12" ht="18" customHeight="1">
      <c r="A860" s="188"/>
      <c r="B860" s="185" t="s">
        <v>779</v>
      </c>
      <c r="C860" s="186" t="s">
        <v>445</v>
      </c>
      <c r="D860" s="187">
        <v>11330400</v>
      </c>
      <c r="E860" s="187"/>
      <c r="F860" s="187"/>
      <c r="G860" s="187"/>
      <c r="H860" s="187"/>
      <c r="I860" s="187"/>
      <c r="J860" s="187"/>
      <c r="K860" s="187"/>
      <c r="L860" s="187">
        <v>11330400</v>
      </c>
    </row>
    <row r="861" spans="1:12" ht="18" customHeight="1">
      <c r="A861" s="188"/>
      <c r="B861" s="185" t="s">
        <v>826</v>
      </c>
      <c r="C861" s="186" t="s">
        <v>447</v>
      </c>
      <c r="D861" s="187">
        <v>940248.75</v>
      </c>
      <c r="E861" s="187"/>
      <c r="F861" s="187"/>
      <c r="G861" s="187"/>
      <c r="H861" s="187"/>
      <c r="I861" s="187"/>
      <c r="J861" s="187"/>
      <c r="K861" s="187"/>
      <c r="L861" s="187">
        <v>940248.75</v>
      </c>
    </row>
    <row r="862" spans="1:12" ht="18" customHeight="1">
      <c r="A862" s="188"/>
      <c r="B862" s="185" t="s">
        <v>827</v>
      </c>
      <c r="C862" s="186" t="s">
        <v>449</v>
      </c>
      <c r="D862" s="187">
        <v>1399278</v>
      </c>
      <c r="E862" s="187"/>
      <c r="F862" s="187"/>
      <c r="G862" s="187"/>
      <c r="H862" s="187"/>
      <c r="I862" s="187"/>
      <c r="J862" s="187"/>
      <c r="K862" s="187"/>
      <c r="L862" s="187">
        <v>1399278</v>
      </c>
    </row>
    <row r="863" spans="1:12" ht="18" customHeight="1">
      <c r="A863" s="188"/>
      <c r="B863" s="185" t="s">
        <v>780</v>
      </c>
      <c r="C863" s="186" t="s">
        <v>450</v>
      </c>
      <c r="D863" s="187">
        <v>26036228.940000001</v>
      </c>
      <c r="E863" s="187"/>
      <c r="F863" s="187"/>
      <c r="G863" s="187"/>
      <c r="H863" s="187"/>
      <c r="I863" s="187"/>
      <c r="J863" s="187"/>
      <c r="K863" s="187"/>
      <c r="L863" s="187">
        <v>26036228.940000001</v>
      </c>
    </row>
    <row r="864" spans="1:12" ht="18" customHeight="1">
      <c r="A864" s="188"/>
      <c r="B864" s="185" t="s">
        <v>781</v>
      </c>
      <c r="C864" s="186" t="s">
        <v>452</v>
      </c>
      <c r="D864" s="187">
        <v>3590250</v>
      </c>
      <c r="E864" s="187"/>
      <c r="F864" s="187"/>
      <c r="G864" s="187">
        <v>0</v>
      </c>
      <c r="H864" s="187"/>
      <c r="I864" s="187"/>
      <c r="J864" s="187"/>
      <c r="K864" s="187"/>
      <c r="L864" s="187">
        <v>3590250</v>
      </c>
    </row>
    <row r="865" spans="1:12" ht="18" customHeight="1">
      <c r="A865" s="188"/>
      <c r="B865" s="185" t="s">
        <v>829</v>
      </c>
      <c r="C865" s="186" t="s">
        <v>453</v>
      </c>
      <c r="D865" s="187">
        <v>1500000</v>
      </c>
      <c r="E865" s="187"/>
      <c r="F865" s="187"/>
      <c r="G865" s="187"/>
      <c r="H865" s="187"/>
      <c r="I865" s="187"/>
      <c r="J865" s="187"/>
      <c r="K865" s="187"/>
      <c r="L865" s="187">
        <v>1500000</v>
      </c>
    </row>
    <row r="866" spans="1:12" ht="18" customHeight="1">
      <c r="A866" s="188"/>
      <c r="B866" s="185" t="s">
        <v>782</v>
      </c>
      <c r="C866" s="186" t="s">
        <v>455</v>
      </c>
      <c r="D866" s="187">
        <v>583616</v>
      </c>
      <c r="E866" s="187"/>
      <c r="F866" s="187"/>
      <c r="G866" s="187"/>
      <c r="H866" s="187"/>
      <c r="I866" s="187"/>
      <c r="J866" s="187"/>
      <c r="K866" s="187"/>
      <c r="L866" s="187">
        <v>583616</v>
      </c>
    </row>
    <row r="867" spans="1:12" ht="18" customHeight="1">
      <c r="A867" s="188"/>
      <c r="B867" s="185" t="s">
        <v>820</v>
      </c>
      <c r="C867" s="186" t="s">
        <v>457</v>
      </c>
      <c r="D867" s="187">
        <v>394500</v>
      </c>
      <c r="E867" s="187"/>
      <c r="F867" s="187"/>
      <c r="G867" s="187"/>
      <c r="H867" s="187"/>
      <c r="I867" s="187"/>
      <c r="J867" s="187"/>
      <c r="K867" s="187"/>
      <c r="L867" s="187">
        <v>394500</v>
      </c>
    </row>
    <row r="868" spans="1:12" ht="18" customHeight="1">
      <c r="A868" s="188"/>
      <c r="B868" s="185" t="s">
        <v>815</v>
      </c>
      <c r="C868" s="186" t="s">
        <v>462</v>
      </c>
      <c r="D868" s="187">
        <v>400</v>
      </c>
      <c r="E868" s="187"/>
      <c r="F868" s="187"/>
      <c r="G868" s="187"/>
      <c r="H868" s="187"/>
      <c r="I868" s="187"/>
      <c r="J868" s="187"/>
      <c r="K868" s="187"/>
      <c r="L868" s="187">
        <v>400</v>
      </c>
    </row>
    <row r="869" spans="1:12" ht="18" customHeight="1">
      <c r="A869" s="188"/>
      <c r="B869" s="185" t="s">
        <v>785</v>
      </c>
      <c r="C869" s="186" t="s">
        <v>463</v>
      </c>
      <c r="D869" s="187">
        <v>3779222.27</v>
      </c>
      <c r="E869" s="187"/>
      <c r="F869" s="187"/>
      <c r="G869" s="187"/>
      <c r="H869" s="187"/>
      <c r="I869" s="187"/>
      <c r="J869" s="187"/>
      <c r="K869" s="187"/>
      <c r="L869" s="187">
        <v>3779222.27</v>
      </c>
    </row>
    <row r="870" spans="1:12" ht="18" customHeight="1">
      <c r="A870" s="188"/>
      <c r="B870" s="185" t="s">
        <v>786</v>
      </c>
      <c r="C870" s="186" t="s">
        <v>471</v>
      </c>
      <c r="D870" s="187">
        <v>25123194.309999999</v>
      </c>
      <c r="E870" s="187"/>
      <c r="F870" s="187"/>
      <c r="G870" s="187">
        <v>68726.73</v>
      </c>
      <c r="H870" s="187">
        <v>631209.5</v>
      </c>
      <c r="I870" s="187"/>
      <c r="J870" s="187"/>
      <c r="K870" s="187"/>
      <c r="L870" s="187">
        <v>25823130.539999999</v>
      </c>
    </row>
    <row r="871" spans="1:12" ht="18" customHeight="1">
      <c r="A871" s="188"/>
      <c r="B871" s="185" t="s">
        <v>787</v>
      </c>
      <c r="C871" s="186" t="s">
        <v>472</v>
      </c>
      <c r="D871" s="187">
        <v>16880422.710000001</v>
      </c>
      <c r="E871" s="187"/>
      <c r="F871" s="187"/>
      <c r="G871" s="187">
        <v>9153</v>
      </c>
      <c r="H871" s="187">
        <v>420429.05</v>
      </c>
      <c r="I871" s="187"/>
      <c r="J871" s="187"/>
      <c r="K871" s="187"/>
      <c r="L871" s="187">
        <v>17310004.760000002</v>
      </c>
    </row>
    <row r="872" spans="1:12" ht="18" customHeight="1">
      <c r="A872" s="188"/>
      <c r="B872" s="185" t="s">
        <v>788</v>
      </c>
      <c r="C872" s="186" t="s">
        <v>475</v>
      </c>
      <c r="D872" s="187">
        <v>2151824.29</v>
      </c>
      <c r="E872" s="187"/>
      <c r="F872" s="187"/>
      <c r="G872" s="187"/>
      <c r="H872" s="187"/>
      <c r="I872" s="187"/>
      <c r="J872" s="187"/>
      <c r="K872" s="187"/>
      <c r="L872" s="187">
        <v>2151824.29</v>
      </c>
    </row>
    <row r="873" spans="1:12" ht="18" customHeight="1">
      <c r="A873" s="188"/>
      <c r="B873" s="185" t="s">
        <v>789</v>
      </c>
      <c r="C873" s="186" t="s">
        <v>476</v>
      </c>
      <c r="D873" s="187">
        <v>40226521.590000004</v>
      </c>
      <c r="E873" s="187"/>
      <c r="F873" s="187"/>
      <c r="G873" s="187">
        <v>576632.11</v>
      </c>
      <c r="H873" s="187">
        <v>1457488</v>
      </c>
      <c r="I873" s="187"/>
      <c r="J873" s="187"/>
      <c r="K873" s="187"/>
      <c r="L873" s="187">
        <v>42260641.700000003</v>
      </c>
    </row>
    <row r="874" spans="1:12" ht="18" customHeight="1">
      <c r="A874" s="188"/>
      <c r="B874" s="185" t="s">
        <v>790</v>
      </c>
      <c r="C874" s="186" t="s">
        <v>477</v>
      </c>
      <c r="D874" s="187">
        <v>27015499.73</v>
      </c>
      <c r="E874" s="187"/>
      <c r="F874" s="187"/>
      <c r="G874" s="187">
        <v>618853</v>
      </c>
      <c r="H874" s="187">
        <v>1800000</v>
      </c>
      <c r="I874" s="187"/>
      <c r="J874" s="187"/>
      <c r="K874" s="187"/>
      <c r="L874" s="187">
        <v>29434352.73</v>
      </c>
    </row>
    <row r="875" spans="1:12" ht="18" customHeight="1">
      <c r="A875" s="188"/>
      <c r="B875" s="185" t="s">
        <v>791</v>
      </c>
      <c r="C875" s="186" t="s">
        <v>478</v>
      </c>
      <c r="D875" s="187">
        <v>11113846.93</v>
      </c>
      <c r="E875" s="187"/>
      <c r="F875" s="187"/>
      <c r="G875" s="187"/>
      <c r="H875" s="187">
        <v>200000</v>
      </c>
      <c r="I875" s="187"/>
      <c r="J875" s="187"/>
      <c r="K875" s="187"/>
      <c r="L875" s="187">
        <v>11313846.93</v>
      </c>
    </row>
    <row r="876" spans="1:12" ht="18" customHeight="1">
      <c r="A876" s="188"/>
      <c r="B876" s="185" t="s">
        <v>792</v>
      </c>
      <c r="C876" s="186" t="s">
        <v>480</v>
      </c>
      <c r="D876" s="187">
        <v>4659293.7300000004</v>
      </c>
      <c r="E876" s="187"/>
      <c r="F876" s="187"/>
      <c r="G876" s="187">
        <v>227800</v>
      </c>
      <c r="H876" s="187"/>
      <c r="I876" s="187"/>
      <c r="J876" s="187"/>
      <c r="K876" s="187"/>
      <c r="L876" s="187">
        <v>4887093.7300000004</v>
      </c>
    </row>
    <row r="877" spans="1:12" ht="18" customHeight="1">
      <c r="A877" s="188"/>
      <c r="B877" s="185" t="s">
        <v>793</v>
      </c>
      <c r="C877" s="186" t="s">
        <v>482</v>
      </c>
      <c r="D877" s="187">
        <v>6479723</v>
      </c>
      <c r="E877" s="187"/>
      <c r="F877" s="187"/>
      <c r="G877" s="187"/>
      <c r="H877" s="187"/>
      <c r="I877" s="187"/>
      <c r="J877" s="187"/>
      <c r="K877" s="187"/>
      <c r="L877" s="187">
        <v>6479723</v>
      </c>
    </row>
    <row r="878" spans="1:12" ht="18" customHeight="1">
      <c r="A878" s="188"/>
      <c r="B878" s="185" t="s">
        <v>794</v>
      </c>
      <c r="C878" s="186" t="s">
        <v>484</v>
      </c>
      <c r="D878" s="187">
        <v>1755873.62</v>
      </c>
      <c r="E878" s="187"/>
      <c r="F878" s="187"/>
      <c r="G878" s="187">
        <v>200000</v>
      </c>
      <c r="H878" s="187"/>
      <c r="I878" s="187"/>
      <c r="J878" s="187"/>
      <c r="K878" s="187"/>
      <c r="L878" s="187">
        <v>1955873.62</v>
      </c>
    </row>
    <row r="879" spans="1:12" ht="18" customHeight="1">
      <c r="A879" s="188"/>
      <c r="B879" s="185" t="s">
        <v>795</v>
      </c>
      <c r="C879" s="186" t="s">
        <v>486</v>
      </c>
      <c r="D879" s="187">
        <v>32797387.129999999</v>
      </c>
      <c r="E879" s="187"/>
      <c r="F879" s="187"/>
      <c r="G879" s="187">
        <v>1240475</v>
      </c>
      <c r="H879" s="187">
        <v>1099575.32</v>
      </c>
      <c r="I879" s="187"/>
      <c r="J879" s="187"/>
      <c r="K879" s="187"/>
      <c r="L879" s="187">
        <v>35137437.449999996</v>
      </c>
    </row>
    <row r="880" spans="1:12" ht="18" customHeight="1">
      <c r="A880" s="188"/>
      <c r="B880" s="185" t="s">
        <v>821</v>
      </c>
      <c r="C880" s="186" t="s">
        <v>488</v>
      </c>
      <c r="D880" s="187">
        <v>243552</v>
      </c>
      <c r="E880" s="187"/>
      <c r="F880" s="187"/>
      <c r="G880" s="187"/>
      <c r="H880" s="187"/>
      <c r="I880" s="187"/>
      <c r="J880" s="187"/>
      <c r="K880" s="187"/>
      <c r="L880" s="187">
        <v>243552</v>
      </c>
    </row>
    <row r="881" spans="1:12" ht="18" customHeight="1">
      <c r="A881" s="188"/>
      <c r="B881" s="185" t="s">
        <v>796</v>
      </c>
      <c r="C881" s="186" t="s">
        <v>489</v>
      </c>
      <c r="D881" s="187">
        <v>1489873</v>
      </c>
      <c r="E881" s="187"/>
      <c r="F881" s="187"/>
      <c r="G881" s="187">
        <v>75000</v>
      </c>
      <c r="H881" s="187">
        <v>300000</v>
      </c>
      <c r="I881" s="187"/>
      <c r="J881" s="187"/>
      <c r="K881" s="187"/>
      <c r="L881" s="187">
        <v>1864873</v>
      </c>
    </row>
    <row r="882" spans="1:12" ht="18" customHeight="1">
      <c r="A882" s="188"/>
      <c r="B882" s="185" t="s">
        <v>797</v>
      </c>
      <c r="C882" s="186" t="s">
        <v>490</v>
      </c>
      <c r="D882" s="187">
        <v>8491114.4800000004</v>
      </c>
      <c r="E882" s="187"/>
      <c r="F882" s="187"/>
      <c r="G882" s="187"/>
      <c r="H882" s="187"/>
      <c r="I882" s="187"/>
      <c r="J882" s="187"/>
      <c r="K882" s="187"/>
      <c r="L882" s="187">
        <v>8491114.4800000004</v>
      </c>
    </row>
    <row r="883" spans="1:12" ht="18" customHeight="1">
      <c r="A883" s="188"/>
      <c r="B883" s="185" t="s">
        <v>798</v>
      </c>
      <c r="C883" s="186" t="s">
        <v>491</v>
      </c>
      <c r="D883" s="187">
        <v>2048563</v>
      </c>
      <c r="E883" s="187"/>
      <c r="F883" s="187"/>
      <c r="G883" s="187"/>
      <c r="H883" s="187"/>
      <c r="I883" s="187"/>
      <c r="J883" s="187"/>
      <c r="K883" s="187"/>
      <c r="L883" s="187">
        <v>2048563</v>
      </c>
    </row>
    <row r="884" spans="1:12" ht="18" customHeight="1">
      <c r="A884" s="188"/>
      <c r="B884" s="185" t="s">
        <v>822</v>
      </c>
      <c r="C884" s="186" t="s">
        <v>494</v>
      </c>
      <c r="D884" s="187">
        <v>12151421.619999999</v>
      </c>
      <c r="E884" s="187"/>
      <c r="F884" s="187"/>
      <c r="G884" s="187">
        <v>9476504.4800000004</v>
      </c>
      <c r="H884" s="187"/>
      <c r="I884" s="187">
        <v>10238147.220000001</v>
      </c>
      <c r="J884" s="187"/>
      <c r="K884" s="187"/>
      <c r="L884" s="187">
        <v>31866073.32</v>
      </c>
    </row>
    <row r="885" spans="1:12" ht="18" customHeight="1">
      <c r="A885" s="188"/>
      <c r="B885" s="185" t="s">
        <v>816</v>
      </c>
      <c r="C885" s="186" t="s">
        <v>495</v>
      </c>
      <c r="D885" s="187">
        <v>1988858</v>
      </c>
      <c r="E885" s="187"/>
      <c r="F885" s="187"/>
      <c r="G885" s="187"/>
      <c r="H885" s="187"/>
      <c r="I885" s="187"/>
      <c r="J885" s="187"/>
      <c r="K885" s="187"/>
      <c r="L885" s="187">
        <v>1988858</v>
      </c>
    </row>
    <row r="886" spans="1:12" ht="18" customHeight="1">
      <c r="A886" s="188"/>
      <c r="B886" s="185" t="s">
        <v>799</v>
      </c>
      <c r="C886" s="186" t="s">
        <v>496</v>
      </c>
      <c r="D886" s="187">
        <v>185170953.75</v>
      </c>
      <c r="E886" s="187"/>
      <c r="F886" s="187"/>
      <c r="G886" s="187">
        <v>1001850</v>
      </c>
      <c r="H886" s="187"/>
      <c r="I886" s="187"/>
      <c r="J886" s="187"/>
      <c r="K886" s="187"/>
      <c r="L886" s="187">
        <v>186172803.75</v>
      </c>
    </row>
    <row r="887" spans="1:12" ht="18" customHeight="1">
      <c r="A887" s="188"/>
      <c r="B887" s="185" t="s">
        <v>800</v>
      </c>
      <c r="C887" s="186" t="s">
        <v>497</v>
      </c>
      <c r="D887" s="187">
        <v>38833832.700000003</v>
      </c>
      <c r="E887" s="187"/>
      <c r="F887" s="187"/>
      <c r="G887" s="187">
        <v>0</v>
      </c>
      <c r="H887" s="187">
        <v>0</v>
      </c>
      <c r="I887" s="187"/>
      <c r="J887" s="187"/>
      <c r="K887" s="187"/>
      <c r="L887" s="187">
        <v>38833832.700000003</v>
      </c>
    </row>
    <row r="888" spans="1:12" ht="18" customHeight="1">
      <c r="A888" s="188"/>
      <c r="B888" s="185" t="s">
        <v>810</v>
      </c>
      <c r="C888" s="186" t="s">
        <v>500</v>
      </c>
      <c r="D888" s="187">
        <v>2457785</v>
      </c>
      <c r="E888" s="187"/>
      <c r="F888" s="187"/>
      <c r="G888" s="187">
        <v>40880</v>
      </c>
      <c r="H888" s="187"/>
      <c r="I888" s="187"/>
      <c r="J888" s="187"/>
      <c r="K888" s="187"/>
      <c r="L888" s="187">
        <v>2498665</v>
      </c>
    </row>
    <row r="889" spans="1:12" ht="18" customHeight="1">
      <c r="A889" s="188"/>
      <c r="B889" s="185" t="s">
        <v>832</v>
      </c>
      <c r="C889" s="186" t="s">
        <v>501</v>
      </c>
      <c r="D889" s="187">
        <v>5186525.97</v>
      </c>
      <c r="E889" s="187"/>
      <c r="F889" s="187"/>
      <c r="G889" s="187">
        <v>0</v>
      </c>
      <c r="H889" s="187">
        <v>3080173.03</v>
      </c>
      <c r="I889" s="187"/>
      <c r="J889" s="187"/>
      <c r="K889" s="187"/>
      <c r="L889" s="187">
        <v>8266699</v>
      </c>
    </row>
    <row r="890" spans="1:12" ht="18" customHeight="1">
      <c r="A890" s="188"/>
      <c r="B890" s="185" t="s">
        <v>801</v>
      </c>
      <c r="C890" s="186" t="s">
        <v>504</v>
      </c>
      <c r="D890" s="187">
        <v>15091317.16</v>
      </c>
      <c r="E890" s="187"/>
      <c r="F890" s="187"/>
      <c r="G890" s="187">
        <v>0</v>
      </c>
      <c r="H890" s="187">
        <v>0</v>
      </c>
      <c r="I890" s="187"/>
      <c r="J890" s="187"/>
      <c r="K890" s="187"/>
      <c r="L890" s="187">
        <v>15091317.16</v>
      </c>
    </row>
    <row r="891" spans="1:12" ht="18" customHeight="1">
      <c r="A891" s="188"/>
      <c r="B891" s="185" t="s">
        <v>811</v>
      </c>
      <c r="C891" s="186" t="s">
        <v>505</v>
      </c>
      <c r="D891" s="187">
        <v>292491</v>
      </c>
      <c r="E891" s="187"/>
      <c r="F891" s="187"/>
      <c r="G891" s="187"/>
      <c r="H891" s="187"/>
      <c r="I891" s="187"/>
      <c r="J891" s="187"/>
      <c r="K891" s="187"/>
      <c r="L891" s="187">
        <v>292491</v>
      </c>
    </row>
    <row r="892" spans="1:12" ht="18" customHeight="1">
      <c r="A892" s="188"/>
      <c r="B892" s="185" t="s">
        <v>812</v>
      </c>
      <c r="C892" s="186" t="s">
        <v>507</v>
      </c>
      <c r="D892" s="187">
        <v>20651292</v>
      </c>
      <c r="E892" s="187"/>
      <c r="F892" s="187"/>
      <c r="G892" s="187">
        <v>1197070</v>
      </c>
      <c r="H892" s="187">
        <v>1189905</v>
      </c>
      <c r="I892" s="187"/>
      <c r="J892" s="187"/>
      <c r="K892" s="187"/>
      <c r="L892" s="187">
        <v>23038267</v>
      </c>
    </row>
    <row r="893" spans="1:12" ht="18" customHeight="1">
      <c r="A893" s="188"/>
      <c r="B893" s="185" t="s">
        <v>802</v>
      </c>
      <c r="C893" s="186" t="s">
        <v>508</v>
      </c>
      <c r="D893" s="187">
        <v>8434039</v>
      </c>
      <c r="E893" s="187"/>
      <c r="F893" s="187"/>
      <c r="G893" s="187">
        <v>0</v>
      </c>
      <c r="H893" s="187">
        <v>900000</v>
      </c>
      <c r="I893" s="187"/>
      <c r="J893" s="187"/>
      <c r="K893" s="187"/>
      <c r="L893" s="187">
        <v>9334039</v>
      </c>
    </row>
    <row r="894" spans="1:12" ht="18" customHeight="1">
      <c r="A894" s="188"/>
      <c r="B894" s="185" t="s">
        <v>804</v>
      </c>
      <c r="C894" s="186" t="s">
        <v>765</v>
      </c>
      <c r="D894" s="187">
        <v>18253667.329999998</v>
      </c>
      <c r="E894" s="187"/>
      <c r="F894" s="187"/>
      <c r="G894" s="187">
        <v>102514</v>
      </c>
      <c r="H894" s="187">
        <v>128660</v>
      </c>
      <c r="I894" s="187"/>
      <c r="J894" s="187"/>
      <c r="K894" s="187"/>
      <c r="L894" s="187">
        <v>18484841.329999998</v>
      </c>
    </row>
    <row r="895" spans="1:12" ht="18" customHeight="1">
      <c r="A895" s="188"/>
      <c r="B895" s="185" t="s">
        <v>883</v>
      </c>
      <c r="C895" s="186" t="s">
        <v>549</v>
      </c>
      <c r="D895" s="187">
        <v>1573307764.6700001</v>
      </c>
      <c r="E895" s="187">
        <v>0</v>
      </c>
      <c r="F895" s="187"/>
      <c r="G895" s="187">
        <v>133555138.25</v>
      </c>
      <c r="H895" s="187">
        <v>0</v>
      </c>
      <c r="I895" s="187">
        <v>260872547</v>
      </c>
      <c r="J895" s="187"/>
      <c r="K895" s="187"/>
      <c r="L895" s="187">
        <v>1967735449.9200001</v>
      </c>
    </row>
    <row r="896" spans="1:12" ht="18" customHeight="1">
      <c r="A896" s="188"/>
      <c r="B896" s="185" t="s">
        <v>853</v>
      </c>
      <c r="C896" s="186" t="s">
        <v>564</v>
      </c>
      <c r="D896" s="187">
        <v>1966837.44</v>
      </c>
      <c r="E896" s="187"/>
      <c r="F896" s="187"/>
      <c r="G896" s="187"/>
      <c r="H896" s="187"/>
      <c r="I896" s="187"/>
      <c r="J896" s="187"/>
      <c r="K896" s="187"/>
      <c r="L896" s="187">
        <v>1966837.44</v>
      </c>
    </row>
    <row r="897" spans="1:12" ht="18" customHeight="1">
      <c r="A897" s="188"/>
      <c r="B897" s="185" t="s">
        <v>845</v>
      </c>
      <c r="C897" s="186" t="s">
        <v>572</v>
      </c>
      <c r="D897" s="187">
        <v>69000</v>
      </c>
      <c r="E897" s="187"/>
      <c r="F897" s="187"/>
      <c r="G897" s="187"/>
      <c r="H897" s="187"/>
      <c r="I897" s="187"/>
      <c r="J897" s="187"/>
      <c r="K897" s="187"/>
      <c r="L897" s="187">
        <v>69000</v>
      </c>
    </row>
    <row r="898" spans="1:12" ht="18" customHeight="1">
      <c r="A898" s="188"/>
      <c r="B898" s="185" t="s">
        <v>817</v>
      </c>
      <c r="C898" s="186" t="s">
        <v>573</v>
      </c>
      <c r="D898" s="187">
        <v>23622416</v>
      </c>
      <c r="E898" s="187"/>
      <c r="F898" s="187"/>
      <c r="G898" s="187"/>
      <c r="H898" s="187">
        <v>700000</v>
      </c>
      <c r="I898" s="187"/>
      <c r="J898" s="187"/>
      <c r="K898" s="187"/>
      <c r="L898" s="187">
        <v>24322416</v>
      </c>
    </row>
    <row r="899" spans="1:12" ht="18" customHeight="1">
      <c r="A899" s="188"/>
      <c r="B899" s="185" t="s">
        <v>848</v>
      </c>
      <c r="C899" s="186" t="s">
        <v>574</v>
      </c>
      <c r="D899" s="187">
        <v>31640</v>
      </c>
      <c r="E899" s="187"/>
      <c r="F899" s="187"/>
      <c r="G899" s="187"/>
      <c r="H899" s="187"/>
      <c r="I899" s="187"/>
      <c r="J899" s="187"/>
      <c r="K899" s="187"/>
      <c r="L899" s="187">
        <v>31640</v>
      </c>
    </row>
    <row r="900" spans="1:12" ht="18" customHeight="1">
      <c r="A900" s="188"/>
      <c r="B900" s="185" t="s">
        <v>856</v>
      </c>
      <c r="C900" s="186" t="s">
        <v>575</v>
      </c>
      <c r="D900" s="187">
        <v>0</v>
      </c>
      <c r="E900" s="187"/>
      <c r="F900" s="187"/>
      <c r="G900" s="187"/>
      <c r="H900" s="187"/>
      <c r="I900" s="187"/>
      <c r="J900" s="187"/>
      <c r="K900" s="187"/>
      <c r="L900" s="187">
        <v>0</v>
      </c>
    </row>
    <row r="901" spans="1:12" ht="18" customHeight="1">
      <c r="A901" s="188"/>
      <c r="B901" s="185" t="s">
        <v>805</v>
      </c>
      <c r="C901" s="186" t="s">
        <v>586</v>
      </c>
      <c r="D901" s="187">
        <v>11175289.42</v>
      </c>
      <c r="E901" s="187"/>
      <c r="F901" s="187"/>
      <c r="G901" s="187"/>
      <c r="H901" s="187">
        <v>0</v>
      </c>
      <c r="I901" s="187"/>
      <c r="J901" s="187"/>
      <c r="K901" s="187"/>
      <c r="L901" s="187">
        <v>11175289.42</v>
      </c>
    </row>
    <row r="902" spans="1:12" ht="18" customHeight="1">
      <c r="A902" s="188"/>
      <c r="B902" s="185" t="s">
        <v>885</v>
      </c>
      <c r="C902" s="186" t="s">
        <v>588</v>
      </c>
      <c r="D902" s="187">
        <v>0</v>
      </c>
      <c r="E902" s="187"/>
      <c r="F902" s="187"/>
      <c r="G902" s="187"/>
      <c r="H902" s="187"/>
      <c r="I902" s="187"/>
      <c r="J902" s="187"/>
      <c r="K902" s="187"/>
      <c r="L902" s="187">
        <v>0</v>
      </c>
    </row>
    <row r="903" spans="1:12" ht="18" customHeight="1">
      <c r="A903" s="188"/>
      <c r="B903" s="185" t="s">
        <v>824</v>
      </c>
      <c r="C903" s="186" t="s">
        <v>590</v>
      </c>
      <c r="D903" s="187">
        <v>542232</v>
      </c>
      <c r="E903" s="187"/>
      <c r="F903" s="187"/>
      <c r="G903" s="187"/>
      <c r="H903" s="187"/>
      <c r="I903" s="187"/>
      <c r="J903" s="187"/>
      <c r="K903" s="187"/>
      <c r="L903" s="187">
        <v>542232</v>
      </c>
    </row>
    <row r="904" spans="1:12" ht="18" customHeight="1">
      <c r="A904" s="188"/>
      <c r="B904" s="185" t="s">
        <v>806</v>
      </c>
      <c r="C904" s="186" t="s">
        <v>591</v>
      </c>
      <c r="D904" s="187">
        <v>273110648.49000001</v>
      </c>
      <c r="E904" s="187"/>
      <c r="F904" s="187"/>
      <c r="G904" s="187">
        <v>13654441.52</v>
      </c>
      <c r="H904" s="187">
        <v>22163504.379999999</v>
      </c>
      <c r="I904" s="187">
        <v>70099005.209999993</v>
      </c>
      <c r="J904" s="187">
        <v>174140394.47999999</v>
      </c>
      <c r="K904" s="187"/>
      <c r="L904" s="187">
        <v>553167994.07999992</v>
      </c>
    </row>
    <row r="905" spans="1:12" ht="18" customHeight="1">
      <c r="A905" s="188"/>
      <c r="B905" s="185" t="s">
        <v>807</v>
      </c>
      <c r="C905" s="186" t="s">
        <v>592</v>
      </c>
      <c r="D905" s="187">
        <v>13089100.050000001</v>
      </c>
      <c r="E905" s="187"/>
      <c r="F905" s="187"/>
      <c r="G905" s="187"/>
      <c r="H905" s="187">
        <v>0</v>
      </c>
      <c r="I905" s="187"/>
      <c r="J905" s="187"/>
      <c r="K905" s="187"/>
      <c r="L905" s="187">
        <v>13089100.050000001</v>
      </c>
    </row>
    <row r="906" spans="1:12" ht="18" customHeight="1">
      <c r="A906" s="188"/>
      <c r="B906" s="185" t="s">
        <v>818</v>
      </c>
      <c r="C906" s="186" t="s">
        <v>596</v>
      </c>
      <c r="D906" s="187">
        <v>6774320</v>
      </c>
      <c r="E906" s="187"/>
      <c r="F906" s="187"/>
      <c r="G906" s="187"/>
      <c r="H906" s="187"/>
      <c r="I906" s="187"/>
      <c r="J906" s="187"/>
      <c r="K906" s="187"/>
      <c r="L906" s="187">
        <v>6774320</v>
      </c>
    </row>
    <row r="907" spans="1:12" ht="18" customHeight="1">
      <c r="A907" s="188"/>
      <c r="B907" s="185" t="s">
        <v>876</v>
      </c>
      <c r="C907" s="186" t="s">
        <v>601</v>
      </c>
      <c r="D907" s="187">
        <v>537464</v>
      </c>
      <c r="E907" s="187"/>
      <c r="F907" s="187"/>
      <c r="G907" s="187"/>
      <c r="H907" s="187">
        <v>2553566</v>
      </c>
      <c r="I907" s="187"/>
      <c r="J907" s="187"/>
      <c r="K907" s="187"/>
      <c r="L907" s="187">
        <v>3091030</v>
      </c>
    </row>
    <row r="908" spans="1:12" ht="18" customHeight="1">
      <c r="A908" s="188"/>
      <c r="B908" s="185" t="s">
        <v>877</v>
      </c>
      <c r="C908" s="186" t="s">
        <v>603</v>
      </c>
      <c r="D908" s="187">
        <v>0</v>
      </c>
      <c r="E908" s="187"/>
      <c r="F908" s="187">
        <v>0</v>
      </c>
      <c r="G908" s="187"/>
      <c r="H908" s="187">
        <v>0</v>
      </c>
      <c r="I908" s="187"/>
      <c r="J908" s="187"/>
      <c r="K908" s="187"/>
      <c r="L908" s="187">
        <v>0</v>
      </c>
    </row>
    <row r="909" spans="1:12" ht="18" customHeight="1">
      <c r="A909" s="188"/>
      <c r="B909" s="185" t="s">
        <v>887</v>
      </c>
      <c r="C909" s="186" t="s">
        <v>604</v>
      </c>
      <c r="D909" s="187">
        <v>5510246760.3400002</v>
      </c>
      <c r="E909" s="187">
        <v>29609607.449999999</v>
      </c>
      <c r="F909" s="187">
        <v>856329454.13999999</v>
      </c>
      <c r="G909" s="187">
        <v>3047200</v>
      </c>
      <c r="H909" s="187">
        <v>63229400</v>
      </c>
      <c r="I909" s="187"/>
      <c r="J909" s="187"/>
      <c r="K909" s="187"/>
      <c r="L909" s="187">
        <v>6462462421.9300003</v>
      </c>
    </row>
    <row r="910" spans="1:12" ht="18" customHeight="1">
      <c r="A910" s="188"/>
      <c r="B910" s="185" t="s">
        <v>888</v>
      </c>
      <c r="C910" s="186" t="s">
        <v>605</v>
      </c>
      <c r="D910" s="187">
        <v>5150375645.1999998</v>
      </c>
      <c r="E910" s="187"/>
      <c r="F910" s="187">
        <v>3653726425.8200002</v>
      </c>
      <c r="G910" s="187"/>
      <c r="H910" s="187">
        <v>542275441.98000002</v>
      </c>
      <c r="I910" s="187"/>
      <c r="J910" s="187"/>
      <c r="K910" s="187"/>
      <c r="L910" s="187">
        <v>9346377513</v>
      </c>
    </row>
    <row r="911" spans="1:12" ht="18" customHeight="1">
      <c r="A911" s="188"/>
      <c r="B911" s="185" t="s">
        <v>889</v>
      </c>
      <c r="C911" s="186" t="s">
        <v>607</v>
      </c>
      <c r="D911" s="187">
        <v>4998957.01</v>
      </c>
      <c r="E911" s="187"/>
      <c r="F911" s="187"/>
      <c r="G911" s="187"/>
      <c r="H911" s="187">
        <v>1063550.5</v>
      </c>
      <c r="I911" s="187"/>
      <c r="J911" s="187"/>
      <c r="K911" s="187"/>
      <c r="L911" s="187">
        <v>6062507.5099999998</v>
      </c>
    </row>
    <row r="912" spans="1:12" ht="18" customHeight="1">
      <c r="A912" s="188"/>
      <c r="B912" s="185" t="s">
        <v>808</v>
      </c>
      <c r="C912" s="186" t="s">
        <v>609</v>
      </c>
      <c r="D912" s="187">
        <v>118995258.53</v>
      </c>
      <c r="E912" s="187"/>
      <c r="F912" s="187"/>
      <c r="G912" s="187">
        <v>1287051.83</v>
      </c>
      <c r="H912" s="187">
        <v>9399999.6300000008</v>
      </c>
      <c r="I912" s="187"/>
      <c r="J912" s="187"/>
      <c r="K912" s="187"/>
      <c r="L912" s="187">
        <v>129682309.98999999</v>
      </c>
    </row>
    <row r="913" spans="1:12" ht="18" customHeight="1">
      <c r="A913" s="188"/>
      <c r="B913" s="185" t="s">
        <v>840</v>
      </c>
      <c r="C913" s="186" t="s">
        <v>611</v>
      </c>
      <c r="D913" s="187">
        <v>21774826.52</v>
      </c>
      <c r="E913" s="187"/>
      <c r="F913" s="187"/>
      <c r="G913" s="187"/>
      <c r="H913" s="187">
        <v>19959609</v>
      </c>
      <c r="I913" s="187"/>
      <c r="J913" s="187"/>
      <c r="K913" s="187"/>
      <c r="L913" s="187">
        <v>41734435.519999996</v>
      </c>
    </row>
    <row r="914" spans="1:12" ht="18" customHeight="1">
      <c r="A914" s="188"/>
      <c r="B914" s="185" t="s">
        <v>813</v>
      </c>
      <c r="C914" s="186" t="s">
        <v>613</v>
      </c>
      <c r="D914" s="187">
        <v>986047618.75999999</v>
      </c>
      <c r="E914" s="187"/>
      <c r="F914" s="187"/>
      <c r="G914" s="187"/>
      <c r="H914" s="187">
        <v>49069215.299999997</v>
      </c>
      <c r="I914" s="187"/>
      <c r="J914" s="187"/>
      <c r="K914" s="187"/>
      <c r="L914" s="187">
        <v>1035116834.0599999</v>
      </c>
    </row>
    <row r="915" spans="1:12" ht="18" customHeight="1">
      <c r="A915" s="188"/>
      <c r="B915" s="185" t="s">
        <v>841</v>
      </c>
      <c r="C915" s="186" t="s">
        <v>614</v>
      </c>
      <c r="D915" s="187">
        <v>1062306381.6</v>
      </c>
      <c r="E915" s="187"/>
      <c r="F915" s="187">
        <v>10752007</v>
      </c>
      <c r="G915" s="187">
        <v>700000</v>
      </c>
      <c r="H915" s="187">
        <v>72139921.870000005</v>
      </c>
      <c r="I915" s="187">
        <v>12230160</v>
      </c>
      <c r="J915" s="187">
        <v>12798000</v>
      </c>
      <c r="K915" s="187"/>
      <c r="L915" s="187">
        <v>1170926470.4699998</v>
      </c>
    </row>
    <row r="916" spans="1:12" ht="18" customHeight="1">
      <c r="A916" s="188"/>
      <c r="B916" s="185" t="s">
        <v>868</v>
      </c>
      <c r="C916" s="186" t="s">
        <v>617</v>
      </c>
      <c r="D916" s="187">
        <v>2500914854.3099999</v>
      </c>
      <c r="E916" s="187"/>
      <c r="F916" s="187"/>
      <c r="G916" s="187"/>
      <c r="H916" s="187"/>
      <c r="I916" s="187"/>
      <c r="J916" s="187"/>
      <c r="K916" s="187"/>
      <c r="L916" s="187">
        <v>2500914854.3099999</v>
      </c>
    </row>
    <row r="917" spans="1:12" ht="18" customHeight="1">
      <c r="A917" s="188"/>
      <c r="C917" s="186" t="s">
        <v>890</v>
      </c>
      <c r="D917" s="187">
        <v>18440485562.970005</v>
      </c>
      <c r="E917" s="187">
        <v>29609607.449999999</v>
      </c>
      <c r="F917" s="187">
        <v>4520807886.96</v>
      </c>
      <c r="G917" s="187">
        <v>167079289.92000002</v>
      </c>
      <c r="H917" s="187">
        <v>793761648.55999994</v>
      </c>
      <c r="I917" s="187">
        <v>353439859.43000001</v>
      </c>
      <c r="J917" s="187">
        <v>186938394.47999999</v>
      </c>
      <c r="K917" s="187"/>
      <c r="L917" s="187">
        <v>24492122249.770004</v>
      </c>
    </row>
    <row r="918" spans="1:12" ht="18" customHeight="1">
      <c r="A918" s="188" t="s">
        <v>665</v>
      </c>
      <c r="B918" s="185" t="s">
        <v>777</v>
      </c>
      <c r="C918" s="186" t="s">
        <v>442</v>
      </c>
      <c r="D918" s="187">
        <v>79408984.890000001</v>
      </c>
      <c r="E918" s="187"/>
      <c r="F918" s="187"/>
      <c r="G918" s="187"/>
      <c r="H918" s="187"/>
      <c r="I918" s="187"/>
      <c r="J918" s="187"/>
      <c r="K918" s="187"/>
      <c r="L918" s="187">
        <v>79408984.890000001</v>
      </c>
    </row>
    <row r="919" spans="1:12" ht="18" customHeight="1">
      <c r="A919" s="188"/>
      <c r="B919" s="185" t="s">
        <v>778</v>
      </c>
      <c r="C919" s="186" t="s">
        <v>443</v>
      </c>
      <c r="D919" s="187">
        <v>14739298.66</v>
      </c>
      <c r="E919" s="187"/>
      <c r="F919" s="187"/>
      <c r="G919" s="187"/>
      <c r="H919" s="187"/>
      <c r="I919" s="187"/>
      <c r="J919" s="187"/>
      <c r="K919" s="187"/>
      <c r="L919" s="187">
        <v>14739298.66</v>
      </c>
    </row>
    <row r="920" spans="1:12" ht="18" customHeight="1">
      <c r="A920" s="188"/>
      <c r="B920" s="185" t="s">
        <v>779</v>
      </c>
      <c r="C920" s="186" t="s">
        <v>445</v>
      </c>
      <c r="D920" s="187">
        <v>1410000</v>
      </c>
      <c r="E920" s="187"/>
      <c r="F920" s="187"/>
      <c r="G920" s="187"/>
      <c r="H920" s="187"/>
      <c r="I920" s="187"/>
      <c r="J920" s="187"/>
      <c r="K920" s="187"/>
      <c r="L920" s="187">
        <v>1410000</v>
      </c>
    </row>
    <row r="921" spans="1:12" ht="18" customHeight="1">
      <c r="A921" s="188"/>
      <c r="B921" s="185" t="s">
        <v>780</v>
      </c>
      <c r="C921" s="186" t="s">
        <v>450</v>
      </c>
      <c r="D921" s="187">
        <v>3464052</v>
      </c>
      <c r="E921" s="187"/>
      <c r="F921" s="187"/>
      <c r="G921" s="187"/>
      <c r="H921" s="187"/>
      <c r="I921" s="187"/>
      <c r="J921" s="187"/>
      <c r="K921" s="187"/>
      <c r="L921" s="187">
        <v>3464052</v>
      </c>
    </row>
    <row r="922" spans="1:12" ht="18" customHeight="1">
      <c r="A922" s="188"/>
      <c r="B922" s="185" t="s">
        <v>781</v>
      </c>
      <c r="C922" s="186" t="s">
        <v>452</v>
      </c>
      <c r="D922" s="187">
        <v>1554850</v>
      </c>
      <c r="E922" s="187"/>
      <c r="F922" s="187"/>
      <c r="G922" s="187"/>
      <c r="H922" s="187"/>
      <c r="I922" s="187"/>
      <c r="J922" s="187"/>
      <c r="K922" s="187"/>
      <c r="L922" s="187">
        <v>1554850</v>
      </c>
    </row>
    <row r="923" spans="1:12" ht="18" customHeight="1">
      <c r="A923" s="188"/>
      <c r="B923" s="185" t="s">
        <v>829</v>
      </c>
      <c r="C923" s="186" t="s">
        <v>453</v>
      </c>
      <c r="D923" s="187">
        <v>76000</v>
      </c>
      <c r="E923" s="187"/>
      <c r="F923" s="187"/>
      <c r="G923" s="187"/>
      <c r="H923" s="187"/>
      <c r="I923" s="187"/>
      <c r="J923" s="187"/>
      <c r="K923" s="187"/>
      <c r="L923" s="187">
        <v>76000</v>
      </c>
    </row>
    <row r="924" spans="1:12" ht="18" customHeight="1">
      <c r="A924" s="188"/>
      <c r="B924" s="185" t="s">
        <v>782</v>
      </c>
      <c r="C924" s="186" t="s">
        <v>455</v>
      </c>
      <c r="D924" s="187">
        <v>401200</v>
      </c>
      <c r="E924" s="187"/>
      <c r="F924" s="187"/>
      <c r="G924" s="187"/>
      <c r="H924" s="187"/>
      <c r="I924" s="187"/>
      <c r="J924" s="187"/>
      <c r="K924" s="187"/>
      <c r="L924" s="187">
        <v>401200</v>
      </c>
    </row>
    <row r="925" spans="1:12" ht="18" customHeight="1">
      <c r="A925" s="188"/>
      <c r="B925" s="185" t="s">
        <v>820</v>
      </c>
      <c r="C925" s="186" t="s">
        <v>457</v>
      </c>
      <c r="D925" s="187">
        <v>299590</v>
      </c>
      <c r="E925" s="187"/>
      <c r="F925" s="187"/>
      <c r="G925" s="187"/>
      <c r="H925" s="187"/>
      <c r="I925" s="187"/>
      <c r="J925" s="187"/>
      <c r="K925" s="187"/>
      <c r="L925" s="187">
        <v>299590</v>
      </c>
    </row>
    <row r="926" spans="1:12" ht="18" customHeight="1">
      <c r="A926" s="188"/>
      <c r="B926" s="185" t="s">
        <v>783</v>
      </c>
      <c r="C926" s="186" t="s">
        <v>458</v>
      </c>
      <c r="D926" s="187">
        <v>1645713.33</v>
      </c>
      <c r="E926" s="187"/>
      <c r="F926" s="187"/>
      <c r="G926" s="187"/>
      <c r="H926" s="187"/>
      <c r="I926" s="187"/>
      <c r="J926" s="187"/>
      <c r="K926" s="187"/>
      <c r="L926" s="187">
        <v>1645713.33</v>
      </c>
    </row>
    <row r="927" spans="1:12" ht="18" customHeight="1">
      <c r="A927" s="188"/>
      <c r="B927" s="185" t="s">
        <v>784</v>
      </c>
      <c r="C927" s="186" t="s">
        <v>459</v>
      </c>
      <c r="D927" s="187">
        <v>209529.32</v>
      </c>
      <c r="E927" s="187"/>
      <c r="F927" s="187"/>
      <c r="G927" s="187"/>
      <c r="H927" s="187"/>
      <c r="I927" s="187"/>
      <c r="J927" s="187"/>
      <c r="K927" s="187"/>
      <c r="L927" s="187">
        <v>209529.32</v>
      </c>
    </row>
    <row r="928" spans="1:12" ht="18" customHeight="1">
      <c r="A928" s="188"/>
      <c r="B928" s="185" t="s">
        <v>815</v>
      </c>
      <c r="C928" s="186" t="s">
        <v>462</v>
      </c>
      <c r="D928" s="187">
        <v>19744.62</v>
      </c>
      <c r="E928" s="187"/>
      <c r="F928" s="187"/>
      <c r="G928" s="187"/>
      <c r="H928" s="187"/>
      <c r="I928" s="187"/>
      <c r="J928" s="187"/>
      <c r="K928" s="187"/>
      <c r="L928" s="187">
        <v>19744.62</v>
      </c>
    </row>
    <row r="929" spans="1:12" ht="18" customHeight="1">
      <c r="A929" s="188"/>
      <c r="B929" s="185" t="s">
        <v>785</v>
      </c>
      <c r="C929" s="186" t="s">
        <v>463</v>
      </c>
      <c r="D929" s="187">
        <v>594400</v>
      </c>
      <c r="E929" s="187"/>
      <c r="F929" s="187"/>
      <c r="G929" s="187"/>
      <c r="H929" s="187"/>
      <c r="I929" s="187"/>
      <c r="J929" s="187"/>
      <c r="K929" s="187"/>
      <c r="L929" s="187">
        <v>594400</v>
      </c>
    </row>
    <row r="930" spans="1:12" ht="18" customHeight="1">
      <c r="A930" s="188"/>
      <c r="B930" s="185" t="s">
        <v>786</v>
      </c>
      <c r="C930" s="186" t="s">
        <v>471</v>
      </c>
      <c r="D930" s="187">
        <v>3324827.31</v>
      </c>
      <c r="E930" s="187"/>
      <c r="F930" s="187"/>
      <c r="G930" s="187"/>
      <c r="H930" s="187"/>
      <c r="I930" s="187"/>
      <c r="J930" s="187"/>
      <c r="K930" s="187"/>
      <c r="L930" s="187">
        <v>3324827.31</v>
      </c>
    </row>
    <row r="931" spans="1:12" ht="18" customHeight="1">
      <c r="A931" s="188"/>
      <c r="B931" s="185" t="s">
        <v>787</v>
      </c>
      <c r="C931" s="186" t="s">
        <v>472</v>
      </c>
      <c r="D931" s="187">
        <v>2354807</v>
      </c>
      <c r="E931" s="187"/>
      <c r="F931" s="187"/>
      <c r="G931" s="187"/>
      <c r="H931" s="187"/>
      <c r="I931" s="187"/>
      <c r="J931" s="187"/>
      <c r="K931" s="187"/>
      <c r="L931" s="187">
        <v>2354807</v>
      </c>
    </row>
    <row r="932" spans="1:12" ht="18" customHeight="1">
      <c r="A932" s="188"/>
      <c r="B932" s="185" t="s">
        <v>788</v>
      </c>
      <c r="C932" s="186" t="s">
        <v>475</v>
      </c>
      <c r="D932" s="187">
        <v>2085758.96</v>
      </c>
      <c r="E932" s="187"/>
      <c r="F932" s="187"/>
      <c r="G932" s="187"/>
      <c r="H932" s="187"/>
      <c r="I932" s="187"/>
      <c r="J932" s="187"/>
      <c r="K932" s="187"/>
      <c r="L932" s="187">
        <v>2085758.96</v>
      </c>
    </row>
    <row r="933" spans="1:12" ht="18" customHeight="1">
      <c r="A933" s="188"/>
      <c r="B933" s="185" t="s">
        <v>789</v>
      </c>
      <c r="C933" s="186" t="s">
        <v>476</v>
      </c>
      <c r="D933" s="187">
        <v>6004541.7000000002</v>
      </c>
      <c r="E933" s="187"/>
      <c r="F933" s="187"/>
      <c r="G933" s="187"/>
      <c r="H933" s="187"/>
      <c r="I933" s="187"/>
      <c r="J933" s="187"/>
      <c r="K933" s="187"/>
      <c r="L933" s="187">
        <v>6004541.7000000002</v>
      </c>
    </row>
    <row r="934" spans="1:12" ht="18" customHeight="1">
      <c r="A934" s="188"/>
      <c r="B934" s="185" t="s">
        <v>790</v>
      </c>
      <c r="C934" s="186" t="s">
        <v>477</v>
      </c>
      <c r="D934" s="187">
        <v>6987519.29</v>
      </c>
      <c r="E934" s="187"/>
      <c r="F934" s="187"/>
      <c r="G934" s="187"/>
      <c r="H934" s="187"/>
      <c r="I934" s="187"/>
      <c r="J934" s="187"/>
      <c r="K934" s="187"/>
      <c r="L934" s="187">
        <v>6987519.29</v>
      </c>
    </row>
    <row r="935" spans="1:12" ht="18" customHeight="1">
      <c r="A935" s="188"/>
      <c r="B935" s="185" t="s">
        <v>791</v>
      </c>
      <c r="C935" s="186" t="s">
        <v>478</v>
      </c>
      <c r="D935" s="187">
        <v>1364498</v>
      </c>
      <c r="E935" s="187"/>
      <c r="F935" s="187"/>
      <c r="G935" s="187"/>
      <c r="H935" s="187"/>
      <c r="I935" s="187"/>
      <c r="J935" s="187"/>
      <c r="K935" s="187"/>
      <c r="L935" s="187">
        <v>1364498</v>
      </c>
    </row>
    <row r="936" spans="1:12" ht="18" customHeight="1">
      <c r="A936" s="188"/>
      <c r="B936" s="185" t="s">
        <v>792</v>
      </c>
      <c r="C936" s="186" t="s">
        <v>480</v>
      </c>
      <c r="D936" s="187">
        <v>1336962.02</v>
      </c>
      <c r="E936" s="187"/>
      <c r="F936" s="187"/>
      <c r="G936" s="187"/>
      <c r="H936" s="187"/>
      <c r="I936" s="187"/>
      <c r="J936" s="187"/>
      <c r="K936" s="187"/>
      <c r="L936" s="187">
        <v>1336962.02</v>
      </c>
    </row>
    <row r="937" spans="1:12" ht="18" customHeight="1">
      <c r="A937" s="188"/>
      <c r="B937" s="185" t="s">
        <v>793</v>
      </c>
      <c r="C937" s="186" t="s">
        <v>482</v>
      </c>
      <c r="D937" s="187">
        <v>874922.1</v>
      </c>
      <c r="E937" s="187"/>
      <c r="F937" s="187"/>
      <c r="G937" s="187"/>
      <c r="H937" s="187"/>
      <c r="I937" s="187"/>
      <c r="J937" s="187"/>
      <c r="K937" s="187"/>
      <c r="L937" s="187">
        <v>874922.1</v>
      </c>
    </row>
    <row r="938" spans="1:12" ht="18" customHeight="1">
      <c r="A938" s="188"/>
      <c r="B938" s="185" t="s">
        <v>794</v>
      </c>
      <c r="C938" s="186" t="s">
        <v>484</v>
      </c>
      <c r="D938" s="187">
        <v>775948.26</v>
      </c>
      <c r="E938" s="187"/>
      <c r="F938" s="187"/>
      <c r="G938" s="187"/>
      <c r="H938" s="187"/>
      <c r="I938" s="187"/>
      <c r="J938" s="187"/>
      <c r="K938" s="187"/>
      <c r="L938" s="187">
        <v>775948.26</v>
      </c>
    </row>
    <row r="939" spans="1:12" ht="18" customHeight="1">
      <c r="A939" s="188"/>
      <c r="B939" s="185" t="s">
        <v>795</v>
      </c>
      <c r="C939" s="186" t="s">
        <v>486</v>
      </c>
      <c r="D939" s="187">
        <v>7096330.3600000003</v>
      </c>
      <c r="E939" s="187"/>
      <c r="F939" s="187"/>
      <c r="G939" s="187"/>
      <c r="H939" s="187"/>
      <c r="I939" s="187"/>
      <c r="J939" s="187"/>
      <c r="K939" s="187"/>
      <c r="L939" s="187">
        <v>7096330.3600000003</v>
      </c>
    </row>
    <row r="940" spans="1:12" ht="18" customHeight="1">
      <c r="A940" s="188"/>
      <c r="B940" s="185" t="s">
        <v>821</v>
      </c>
      <c r="C940" s="186" t="s">
        <v>488</v>
      </c>
      <c r="D940" s="187">
        <v>517701</v>
      </c>
      <c r="E940" s="187"/>
      <c r="F940" s="187"/>
      <c r="G940" s="187"/>
      <c r="H940" s="187"/>
      <c r="I940" s="187"/>
      <c r="J940" s="187"/>
      <c r="K940" s="187"/>
      <c r="L940" s="187">
        <v>517701</v>
      </c>
    </row>
    <row r="941" spans="1:12" ht="18" customHeight="1">
      <c r="A941" s="188"/>
      <c r="B941" s="185" t="s">
        <v>796</v>
      </c>
      <c r="C941" s="186" t="s">
        <v>489</v>
      </c>
      <c r="D941" s="187">
        <v>131700</v>
      </c>
      <c r="E941" s="187"/>
      <c r="F941" s="187"/>
      <c r="G941" s="187"/>
      <c r="H941" s="187"/>
      <c r="I941" s="187"/>
      <c r="J941" s="187"/>
      <c r="K941" s="187"/>
      <c r="L941" s="187">
        <v>131700</v>
      </c>
    </row>
    <row r="942" spans="1:12" ht="18" customHeight="1">
      <c r="A942" s="188"/>
      <c r="B942" s="185" t="s">
        <v>797</v>
      </c>
      <c r="C942" s="186" t="s">
        <v>490</v>
      </c>
      <c r="D942" s="187">
        <v>2643820.5</v>
      </c>
      <c r="E942" s="187"/>
      <c r="F942" s="187"/>
      <c r="G942" s="187"/>
      <c r="H942" s="187"/>
      <c r="I942" s="187"/>
      <c r="J942" s="187"/>
      <c r="K942" s="187"/>
      <c r="L942" s="187">
        <v>2643820.5</v>
      </c>
    </row>
    <row r="943" spans="1:12" ht="18" customHeight="1">
      <c r="A943" s="188"/>
      <c r="B943" s="185" t="s">
        <v>798</v>
      </c>
      <c r="C943" s="186" t="s">
        <v>491</v>
      </c>
      <c r="D943" s="187">
        <v>400000</v>
      </c>
      <c r="E943" s="187"/>
      <c r="F943" s="187"/>
      <c r="G943" s="187"/>
      <c r="H943" s="187"/>
      <c r="I943" s="187"/>
      <c r="J943" s="187"/>
      <c r="K943" s="187"/>
      <c r="L943" s="187">
        <v>400000</v>
      </c>
    </row>
    <row r="944" spans="1:12" ht="18" customHeight="1">
      <c r="A944" s="188"/>
      <c r="B944" s="185" t="s">
        <v>822</v>
      </c>
      <c r="C944" s="186" t="s">
        <v>494</v>
      </c>
      <c r="D944" s="187">
        <v>5364610</v>
      </c>
      <c r="E944" s="187"/>
      <c r="F944" s="187"/>
      <c r="G944" s="187"/>
      <c r="H944" s="187"/>
      <c r="I944" s="187"/>
      <c r="J944" s="187"/>
      <c r="K944" s="187"/>
      <c r="L944" s="187">
        <v>5364610</v>
      </c>
    </row>
    <row r="945" spans="1:12" ht="18" customHeight="1">
      <c r="A945" s="188"/>
      <c r="B945" s="185" t="s">
        <v>816</v>
      </c>
      <c r="C945" s="186" t="s">
        <v>495</v>
      </c>
      <c r="D945" s="187">
        <v>671999</v>
      </c>
      <c r="E945" s="187"/>
      <c r="F945" s="187"/>
      <c r="G945" s="187"/>
      <c r="H945" s="187"/>
      <c r="I945" s="187"/>
      <c r="J945" s="187"/>
      <c r="K945" s="187"/>
      <c r="L945" s="187">
        <v>671999</v>
      </c>
    </row>
    <row r="946" spans="1:12" ht="18" customHeight="1">
      <c r="A946" s="188"/>
      <c r="B946" s="185" t="s">
        <v>799</v>
      </c>
      <c r="C946" s="186" t="s">
        <v>496</v>
      </c>
      <c r="D946" s="187">
        <v>27516137</v>
      </c>
      <c r="E946" s="187"/>
      <c r="F946" s="187"/>
      <c r="G946" s="187"/>
      <c r="H946" s="187"/>
      <c r="I946" s="187"/>
      <c r="J946" s="187"/>
      <c r="K946" s="187"/>
      <c r="L946" s="187">
        <v>27516137</v>
      </c>
    </row>
    <row r="947" spans="1:12" ht="18" customHeight="1">
      <c r="A947" s="188"/>
      <c r="B947" s="185" t="s">
        <v>810</v>
      </c>
      <c r="C947" s="186" t="s">
        <v>500</v>
      </c>
      <c r="D947" s="187">
        <v>4984244</v>
      </c>
      <c r="E947" s="187"/>
      <c r="F947" s="187"/>
      <c r="G947" s="187"/>
      <c r="H947" s="187"/>
      <c r="I947" s="187"/>
      <c r="J947" s="187"/>
      <c r="K947" s="187"/>
      <c r="L947" s="187">
        <v>4984244</v>
      </c>
    </row>
    <row r="948" spans="1:12" ht="18" customHeight="1">
      <c r="A948" s="188"/>
      <c r="B948" s="185" t="s">
        <v>832</v>
      </c>
      <c r="C948" s="186" t="s">
        <v>501</v>
      </c>
      <c r="D948" s="187">
        <v>5831667</v>
      </c>
      <c r="E948" s="187"/>
      <c r="F948" s="187"/>
      <c r="G948" s="187"/>
      <c r="H948" s="187"/>
      <c r="I948" s="187"/>
      <c r="J948" s="187"/>
      <c r="K948" s="187"/>
      <c r="L948" s="187">
        <v>5831667</v>
      </c>
    </row>
    <row r="949" spans="1:12" ht="18" customHeight="1">
      <c r="A949" s="188"/>
      <c r="B949" s="185" t="s">
        <v>801</v>
      </c>
      <c r="C949" s="186" t="s">
        <v>504</v>
      </c>
      <c r="D949" s="187">
        <v>25889314</v>
      </c>
      <c r="E949" s="187"/>
      <c r="F949" s="187"/>
      <c r="G949" s="187"/>
      <c r="H949" s="187"/>
      <c r="I949" s="187"/>
      <c r="J949" s="187"/>
      <c r="K949" s="187"/>
      <c r="L949" s="187">
        <v>25889314</v>
      </c>
    </row>
    <row r="950" spans="1:12" ht="18" customHeight="1">
      <c r="A950" s="188"/>
      <c r="B950" s="185" t="s">
        <v>812</v>
      </c>
      <c r="C950" s="186" t="s">
        <v>507</v>
      </c>
      <c r="D950" s="187">
        <v>4037181</v>
      </c>
      <c r="E950" s="187"/>
      <c r="F950" s="187"/>
      <c r="G950" s="187"/>
      <c r="H950" s="187"/>
      <c r="I950" s="187"/>
      <c r="J950" s="187"/>
      <c r="K950" s="187"/>
      <c r="L950" s="187">
        <v>4037181</v>
      </c>
    </row>
    <row r="951" spans="1:12" ht="18" customHeight="1">
      <c r="A951" s="188"/>
      <c r="B951" s="185" t="s">
        <v>802</v>
      </c>
      <c r="C951" s="186" t="s">
        <v>508</v>
      </c>
      <c r="D951" s="187">
        <v>284396</v>
      </c>
      <c r="E951" s="187"/>
      <c r="F951" s="187"/>
      <c r="G951" s="187"/>
      <c r="H951" s="187"/>
      <c r="I951" s="187"/>
      <c r="J951" s="187"/>
      <c r="K951" s="187"/>
      <c r="L951" s="187">
        <v>284396</v>
      </c>
    </row>
    <row r="952" spans="1:12" ht="18" customHeight="1">
      <c r="A952" s="188"/>
      <c r="B952" s="185" t="s">
        <v>844</v>
      </c>
      <c r="C952" s="186" t="s">
        <v>510</v>
      </c>
      <c r="D952" s="187">
        <v>548300</v>
      </c>
      <c r="E952" s="187"/>
      <c r="F952" s="187"/>
      <c r="G952" s="187"/>
      <c r="H952" s="187"/>
      <c r="I952" s="187"/>
      <c r="J952" s="187"/>
      <c r="K952" s="187"/>
      <c r="L952" s="187">
        <v>548300</v>
      </c>
    </row>
    <row r="953" spans="1:12" ht="18" customHeight="1">
      <c r="A953" s="188"/>
      <c r="B953" s="185" t="s">
        <v>804</v>
      </c>
      <c r="C953" s="186" t="s">
        <v>765</v>
      </c>
      <c r="D953" s="187">
        <v>3519545.47</v>
      </c>
      <c r="E953" s="187"/>
      <c r="F953" s="187"/>
      <c r="G953" s="187"/>
      <c r="H953" s="187"/>
      <c r="I953" s="187"/>
      <c r="J953" s="187"/>
      <c r="K953" s="187"/>
      <c r="L953" s="187">
        <v>3519545.47</v>
      </c>
    </row>
    <row r="954" spans="1:12" ht="18" customHeight="1">
      <c r="A954" s="188"/>
      <c r="B954" s="185" t="s">
        <v>867</v>
      </c>
      <c r="C954" s="186" t="s">
        <v>547</v>
      </c>
      <c r="D954" s="187">
        <v>27200000</v>
      </c>
      <c r="E954" s="187"/>
      <c r="F954" s="187"/>
      <c r="G954" s="187"/>
      <c r="H954" s="187"/>
      <c r="I954" s="187"/>
      <c r="J954" s="187"/>
      <c r="K954" s="187"/>
      <c r="L954" s="187">
        <v>27200000</v>
      </c>
    </row>
    <row r="955" spans="1:12" ht="18" customHeight="1">
      <c r="A955" s="188"/>
      <c r="B955" s="185" t="s">
        <v>883</v>
      </c>
      <c r="C955" s="186" t="s">
        <v>549</v>
      </c>
      <c r="D955" s="187">
        <v>3000000</v>
      </c>
      <c r="E955" s="187"/>
      <c r="F955" s="187"/>
      <c r="G955" s="187"/>
      <c r="H955" s="187"/>
      <c r="I955" s="187"/>
      <c r="J955" s="187"/>
      <c r="K955" s="187"/>
      <c r="L955" s="187">
        <v>3000000</v>
      </c>
    </row>
    <row r="956" spans="1:12" ht="18" customHeight="1">
      <c r="A956" s="188"/>
      <c r="B956" s="185" t="s">
        <v>817</v>
      </c>
      <c r="C956" s="186" t="s">
        <v>573</v>
      </c>
      <c r="D956" s="187">
        <v>17061049</v>
      </c>
      <c r="E956" s="187"/>
      <c r="F956" s="187"/>
      <c r="G956" s="187"/>
      <c r="H956" s="187"/>
      <c r="I956" s="187"/>
      <c r="J956" s="187"/>
      <c r="K956" s="187"/>
      <c r="L956" s="187">
        <v>17061049</v>
      </c>
    </row>
    <row r="957" spans="1:12" ht="18" customHeight="1">
      <c r="A957" s="188"/>
      <c r="B957" s="185" t="s">
        <v>848</v>
      </c>
      <c r="C957" s="186" t="s">
        <v>574</v>
      </c>
      <c r="D957" s="187">
        <v>37400</v>
      </c>
      <c r="E957" s="187"/>
      <c r="F957" s="187"/>
      <c r="G957" s="187"/>
      <c r="H957" s="187"/>
      <c r="I957" s="187"/>
      <c r="J957" s="187"/>
      <c r="K957" s="187"/>
      <c r="L957" s="187">
        <v>37400</v>
      </c>
    </row>
    <row r="958" spans="1:12" ht="18" customHeight="1">
      <c r="A958" s="188"/>
      <c r="B958" s="185" t="s">
        <v>824</v>
      </c>
      <c r="C958" s="186" t="s">
        <v>590</v>
      </c>
      <c r="D958" s="187">
        <v>12100300</v>
      </c>
      <c r="E958" s="187"/>
      <c r="F958" s="187"/>
      <c r="G958" s="187"/>
      <c r="H958" s="187"/>
      <c r="I958" s="187"/>
      <c r="J958" s="187"/>
      <c r="K958" s="187"/>
      <c r="L958" s="187">
        <v>12100300</v>
      </c>
    </row>
    <row r="959" spans="1:12" ht="18" customHeight="1">
      <c r="A959" s="188"/>
      <c r="B959" s="185" t="s">
        <v>806</v>
      </c>
      <c r="C959" s="186" t="s">
        <v>591</v>
      </c>
      <c r="D959" s="187">
        <v>4199215</v>
      </c>
      <c r="E959" s="187"/>
      <c r="F959" s="187"/>
      <c r="G959" s="187"/>
      <c r="H959" s="187"/>
      <c r="I959" s="187"/>
      <c r="J959" s="187"/>
      <c r="K959" s="187"/>
      <c r="L959" s="187">
        <v>4199215</v>
      </c>
    </row>
    <row r="960" spans="1:12" ht="18" customHeight="1">
      <c r="A960" s="188"/>
      <c r="B960" s="185" t="s">
        <v>807</v>
      </c>
      <c r="C960" s="186" t="s">
        <v>592</v>
      </c>
      <c r="D960" s="187">
        <v>2920963.6</v>
      </c>
      <c r="E960" s="187"/>
      <c r="F960" s="187"/>
      <c r="G960" s="187"/>
      <c r="H960" s="187"/>
      <c r="I960" s="187"/>
      <c r="J960" s="187"/>
      <c r="K960" s="187"/>
      <c r="L960" s="187">
        <v>2920963.6</v>
      </c>
    </row>
    <row r="961" spans="1:12" ht="18" customHeight="1">
      <c r="A961" s="188"/>
      <c r="B961" s="185" t="s">
        <v>818</v>
      </c>
      <c r="C961" s="186" t="s">
        <v>596</v>
      </c>
      <c r="D961" s="187">
        <v>0</v>
      </c>
      <c r="E961" s="187"/>
      <c r="F961" s="187"/>
      <c r="G961" s="187"/>
      <c r="H961" s="187"/>
      <c r="I961" s="187"/>
      <c r="J961" s="187"/>
      <c r="K961" s="187"/>
      <c r="L961" s="187">
        <v>0</v>
      </c>
    </row>
    <row r="962" spans="1:12" ht="18" customHeight="1">
      <c r="A962" s="188"/>
      <c r="B962" s="185" t="s">
        <v>840</v>
      </c>
      <c r="C962" s="186" t="s">
        <v>611</v>
      </c>
      <c r="D962" s="187">
        <v>589411</v>
      </c>
      <c r="E962" s="187"/>
      <c r="F962" s="187"/>
      <c r="G962" s="187"/>
      <c r="H962" s="187"/>
      <c r="I962" s="187"/>
      <c r="J962" s="187"/>
      <c r="K962" s="187"/>
      <c r="L962" s="187">
        <v>589411</v>
      </c>
    </row>
    <row r="963" spans="1:12" ht="18" customHeight="1">
      <c r="A963" s="188"/>
      <c r="B963" s="185" t="s">
        <v>813</v>
      </c>
      <c r="C963" s="186" t="s">
        <v>613</v>
      </c>
      <c r="D963" s="187">
        <v>374912.25</v>
      </c>
      <c r="E963" s="187"/>
      <c r="F963" s="187"/>
      <c r="G963" s="187"/>
      <c r="H963" s="187"/>
      <c r="I963" s="187"/>
      <c r="J963" s="187"/>
      <c r="K963" s="187"/>
      <c r="L963" s="187">
        <v>374912.25</v>
      </c>
    </row>
    <row r="964" spans="1:12" ht="18" customHeight="1">
      <c r="A964" s="188"/>
      <c r="C964" s="186" t="s">
        <v>891</v>
      </c>
      <c r="D964" s="187">
        <v>285853343.63999999</v>
      </c>
      <c r="E964" s="187"/>
      <c r="F964" s="187"/>
      <c r="G964" s="187"/>
      <c r="H964" s="187"/>
      <c r="I964" s="187"/>
      <c r="J964" s="187"/>
      <c r="K964" s="187"/>
      <c r="L964" s="187">
        <v>285853343.63999999</v>
      </c>
    </row>
    <row r="965" spans="1:12" ht="18" customHeight="1">
      <c r="A965" s="188" t="s">
        <v>666</v>
      </c>
      <c r="B965" s="185" t="s">
        <v>777</v>
      </c>
      <c r="C965" s="186" t="s">
        <v>442</v>
      </c>
      <c r="D965" s="187">
        <v>1496175461.8299999</v>
      </c>
      <c r="E965" s="187"/>
      <c r="F965" s="187"/>
      <c r="G965" s="187"/>
      <c r="H965" s="187"/>
      <c r="I965" s="187"/>
      <c r="J965" s="187"/>
      <c r="K965" s="187"/>
      <c r="L965" s="187">
        <v>1496175461.8299999</v>
      </c>
    </row>
    <row r="966" spans="1:12" ht="18" customHeight="1">
      <c r="A966" s="188"/>
      <c r="B966" s="185" t="s">
        <v>778</v>
      </c>
      <c r="C966" s="186" t="s">
        <v>443</v>
      </c>
      <c r="D966" s="187">
        <v>7903579.3200000003</v>
      </c>
      <c r="E966" s="187"/>
      <c r="F966" s="187"/>
      <c r="G966" s="187"/>
      <c r="H966" s="187"/>
      <c r="I966" s="187"/>
      <c r="J966" s="187"/>
      <c r="K966" s="187"/>
      <c r="L966" s="187">
        <v>7903579.3200000003</v>
      </c>
    </row>
    <row r="967" spans="1:12" ht="18" customHeight="1">
      <c r="A967" s="188"/>
      <c r="B967" s="185" t="s">
        <v>779</v>
      </c>
      <c r="C967" s="186" t="s">
        <v>445</v>
      </c>
      <c r="D967" s="187">
        <v>28638340</v>
      </c>
      <c r="E967" s="187"/>
      <c r="F967" s="187"/>
      <c r="G967" s="187"/>
      <c r="H967" s="187"/>
      <c r="I967" s="187"/>
      <c r="J967" s="187"/>
      <c r="K967" s="187"/>
      <c r="L967" s="187">
        <v>28638340</v>
      </c>
    </row>
    <row r="968" spans="1:12" ht="18" customHeight="1">
      <c r="A968" s="188"/>
      <c r="B968" s="185" t="s">
        <v>826</v>
      </c>
      <c r="C968" s="186" t="s">
        <v>447</v>
      </c>
      <c r="D968" s="187">
        <v>5827321.0999999996</v>
      </c>
      <c r="E968" s="187"/>
      <c r="F968" s="187"/>
      <c r="G968" s="187"/>
      <c r="H968" s="187"/>
      <c r="I968" s="187"/>
      <c r="J968" s="187"/>
      <c r="K968" s="187"/>
      <c r="L968" s="187">
        <v>5827321.0999999996</v>
      </c>
    </row>
    <row r="969" spans="1:12" ht="18" customHeight="1">
      <c r="A969" s="188"/>
      <c r="B969" s="185" t="s">
        <v>827</v>
      </c>
      <c r="C969" s="186" t="s">
        <v>449</v>
      </c>
      <c r="D969" s="187">
        <v>16242396</v>
      </c>
      <c r="E969" s="187"/>
      <c r="F969" s="187"/>
      <c r="G969" s="187"/>
      <c r="H969" s="187"/>
      <c r="I969" s="187"/>
      <c r="J969" s="187"/>
      <c r="K969" s="187"/>
      <c r="L969" s="187">
        <v>16242396</v>
      </c>
    </row>
    <row r="970" spans="1:12" ht="18" customHeight="1">
      <c r="A970" s="188"/>
      <c r="B970" s="185" t="s">
        <v>780</v>
      </c>
      <c r="C970" s="186" t="s">
        <v>450</v>
      </c>
      <c r="D970" s="187">
        <v>64776177.130000003</v>
      </c>
      <c r="E970" s="187"/>
      <c r="F970" s="187"/>
      <c r="G970" s="187"/>
      <c r="H970" s="187"/>
      <c r="I970" s="187"/>
      <c r="J970" s="187"/>
      <c r="K970" s="187"/>
      <c r="L970" s="187">
        <v>64776177.130000003</v>
      </c>
    </row>
    <row r="971" spans="1:12" ht="18" customHeight="1">
      <c r="A971" s="188"/>
      <c r="B971" s="185" t="s">
        <v>828</v>
      </c>
      <c r="C971" s="186" t="s">
        <v>451</v>
      </c>
      <c r="D971" s="187">
        <v>0</v>
      </c>
      <c r="E971" s="187"/>
      <c r="F971" s="187"/>
      <c r="G971" s="187"/>
      <c r="H971" s="187"/>
      <c r="I971" s="187"/>
      <c r="J971" s="187"/>
      <c r="K971" s="187"/>
      <c r="L971" s="187">
        <v>0</v>
      </c>
    </row>
    <row r="972" spans="1:12" ht="18" customHeight="1">
      <c r="A972" s="188"/>
      <c r="B972" s="185" t="s">
        <v>781</v>
      </c>
      <c r="C972" s="186" t="s">
        <v>452</v>
      </c>
      <c r="D972" s="187">
        <v>17540645.199999999</v>
      </c>
      <c r="E972" s="187"/>
      <c r="F972" s="187"/>
      <c r="G972" s="187"/>
      <c r="H972" s="187">
        <v>465000</v>
      </c>
      <c r="I972" s="187"/>
      <c r="J972" s="187"/>
      <c r="K972" s="187"/>
      <c r="L972" s="187">
        <v>18005645.199999999</v>
      </c>
    </row>
    <row r="973" spans="1:12" ht="18" customHeight="1">
      <c r="A973" s="188"/>
      <c r="B973" s="185" t="s">
        <v>829</v>
      </c>
      <c r="C973" s="186" t="s">
        <v>453</v>
      </c>
      <c r="D973" s="187">
        <v>0</v>
      </c>
      <c r="E973" s="187"/>
      <c r="F973" s="187"/>
      <c r="G973" s="187"/>
      <c r="H973" s="187"/>
      <c r="I973" s="187"/>
      <c r="J973" s="187"/>
      <c r="K973" s="187"/>
      <c r="L973" s="187">
        <v>0</v>
      </c>
    </row>
    <row r="974" spans="1:12" ht="18" customHeight="1">
      <c r="A974" s="188"/>
      <c r="B974" s="185" t="s">
        <v>782</v>
      </c>
      <c r="C974" s="186" t="s">
        <v>455</v>
      </c>
      <c r="D974" s="187">
        <v>6077878</v>
      </c>
      <c r="E974" s="187"/>
      <c r="F974" s="187"/>
      <c r="G974" s="187"/>
      <c r="H974" s="187">
        <v>0</v>
      </c>
      <c r="I974" s="187"/>
      <c r="J974" s="187"/>
      <c r="K974" s="187"/>
      <c r="L974" s="187">
        <v>6077878</v>
      </c>
    </row>
    <row r="975" spans="1:12" ht="18" customHeight="1">
      <c r="A975" s="188"/>
      <c r="B975" s="185" t="s">
        <v>820</v>
      </c>
      <c r="C975" s="186" t="s">
        <v>457</v>
      </c>
      <c r="D975" s="187">
        <v>1622600</v>
      </c>
      <c r="E975" s="187"/>
      <c r="F975" s="187"/>
      <c r="G975" s="187"/>
      <c r="H975" s="187"/>
      <c r="I975" s="187"/>
      <c r="J975" s="187"/>
      <c r="K975" s="187"/>
      <c r="L975" s="187">
        <v>1622600</v>
      </c>
    </row>
    <row r="976" spans="1:12" ht="18" customHeight="1">
      <c r="A976" s="188"/>
      <c r="B976" s="185" t="s">
        <v>783</v>
      </c>
      <c r="C976" s="186" t="s">
        <v>458</v>
      </c>
      <c r="D976" s="187">
        <v>708729.5</v>
      </c>
      <c r="E976" s="187"/>
      <c r="F976" s="187"/>
      <c r="G976" s="187"/>
      <c r="H976" s="187"/>
      <c r="I976" s="187"/>
      <c r="J976" s="187"/>
      <c r="K976" s="187"/>
      <c r="L976" s="187">
        <v>708729.5</v>
      </c>
    </row>
    <row r="977" spans="1:12" ht="18" customHeight="1">
      <c r="A977" s="188"/>
      <c r="B977" s="185" t="s">
        <v>784</v>
      </c>
      <c r="C977" s="186" t="s">
        <v>459</v>
      </c>
      <c r="D977" s="187">
        <v>224093.88</v>
      </c>
      <c r="E977" s="187"/>
      <c r="F977" s="187"/>
      <c r="G977" s="187"/>
      <c r="H977" s="187"/>
      <c r="I977" s="187"/>
      <c r="J977" s="187"/>
      <c r="K977" s="187"/>
      <c r="L977" s="187">
        <v>224093.88</v>
      </c>
    </row>
    <row r="978" spans="1:12" ht="18" customHeight="1">
      <c r="A978" s="188"/>
      <c r="B978" s="185" t="s">
        <v>892</v>
      </c>
      <c r="C978" s="186" t="s">
        <v>893</v>
      </c>
      <c r="D978" s="187">
        <v>0</v>
      </c>
      <c r="E978" s="187"/>
      <c r="F978" s="187"/>
      <c r="G978" s="187"/>
      <c r="H978" s="187"/>
      <c r="I978" s="187"/>
      <c r="J978" s="187"/>
      <c r="K978" s="187"/>
      <c r="L978" s="187">
        <v>0</v>
      </c>
    </row>
    <row r="979" spans="1:12" ht="18" customHeight="1">
      <c r="A979" s="188"/>
      <c r="B979" s="185" t="s">
        <v>815</v>
      </c>
      <c r="C979" s="186" t="s">
        <v>462</v>
      </c>
      <c r="D979" s="187">
        <v>0</v>
      </c>
      <c r="E979" s="187"/>
      <c r="F979" s="187"/>
      <c r="G979" s="187"/>
      <c r="H979" s="187"/>
      <c r="I979" s="187"/>
      <c r="J979" s="187"/>
      <c r="K979" s="187"/>
      <c r="L979" s="187">
        <v>0</v>
      </c>
    </row>
    <row r="980" spans="1:12" ht="18" customHeight="1">
      <c r="A980" s="188"/>
      <c r="B980" s="185" t="s">
        <v>785</v>
      </c>
      <c r="C980" s="186" t="s">
        <v>463</v>
      </c>
      <c r="D980" s="187">
        <v>15208433.939999999</v>
      </c>
      <c r="E980" s="187"/>
      <c r="F980" s="187"/>
      <c r="G980" s="187"/>
      <c r="H980" s="187">
        <v>0</v>
      </c>
      <c r="I980" s="187"/>
      <c r="J980" s="187"/>
      <c r="K980" s="187"/>
      <c r="L980" s="187">
        <v>15208433.939999999</v>
      </c>
    </row>
    <row r="981" spans="1:12" ht="18" customHeight="1">
      <c r="A981" s="188"/>
      <c r="B981" s="185" t="s">
        <v>786</v>
      </c>
      <c r="C981" s="186" t="s">
        <v>471</v>
      </c>
      <c r="D981" s="187">
        <v>118967704.79000001</v>
      </c>
      <c r="E981" s="187"/>
      <c r="F981" s="187"/>
      <c r="G981" s="187"/>
      <c r="H981" s="187">
        <v>1302156.99</v>
      </c>
      <c r="I981" s="187"/>
      <c r="J981" s="187"/>
      <c r="K981" s="187"/>
      <c r="L981" s="187">
        <v>120269861.78</v>
      </c>
    </row>
    <row r="982" spans="1:12" ht="18" customHeight="1">
      <c r="A982" s="188"/>
      <c r="B982" s="185" t="s">
        <v>787</v>
      </c>
      <c r="C982" s="186" t="s">
        <v>472</v>
      </c>
      <c r="D982" s="187">
        <v>37007395.289999999</v>
      </c>
      <c r="E982" s="187"/>
      <c r="F982" s="187"/>
      <c r="G982" s="187"/>
      <c r="H982" s="187">
        <v>1349329</v>
      </c>
      <c r="I982" s="187"/>
      <c r="J982" s="187"/>
      <c r="K982" s="187"/>
      <c r="L982" s="187">
        <v>38356724.289999999</v>
      </c>
    </row>
    <row r="983" spans="1:12" ht="18" customHeight="1">
      <c r="A983" s="188"/>
      <c r="B983" s="185" t="s">
        <v>788</v>
      </c>
      <c r="C983" s="186" t="s">
        <v>475</v>
      </c>
      <c r="D983" s="187">
        <v>4720901.2699999996</v>
      </c>
      <c r="E983" s="187"/>
      <c r="F983" s="187"/>
      <c r="G983" s="187">
        <v>75479.360000000001</v>
      </c>
      <c r="H983" s="187">
        <v>7356.96</v>
      </c>
      <c r="I983" s="187"/>
      <c r="J983" s="187"/>
      <c r="K983" s="187"/>
      <c r="L983" s="187">
        <v>4803737.59</v>
      </c>
    </row>
    <row r="984" spans="1:12" ht="18" customHeight="1">
      <c r="A984" s="188"/>
      <c r="B984" s="185" t="s">
        <v>789</v>
      </c>
      <c r="C984" s="186" t="s">
        <v>476</v>
      </c>
      <c r="D984" s="187">
        <v>125431848.04000001</v>
      </c>
      <c r="E984" s="187"/>
      <c r="F984" s="187"/>
      <c r="G984" s="187">
        <v>3716175.8</v>
      </c>
      <c r="H984" s="187">
        <v>6084871.6600000001</v>
      </c>
      <c r="I984" s="187"/>
      <c r="J984" s="187"/>
      <c r="K984" s="187"/>
      <c r="L984" s="187">
        <v>135232895.5</v>
      </c>
    </row>
    <row r="985" spans="1:12" ht="18" customHeight="1">
      <c r="A985" s="188"/>
      <c r="B985" s="185" t="s">
        <v>790</v>
      </c>
      <c r="C985" s="186" t="s">
        <v>477</v>
      </c>
      <c r="D985" s="187">
        <v>110241504.8</v>
      </c>
      <c r="E985" s="187"/>
      <c r="F985" s="187"/>
      <c r="G985" s="187">
        <v>3388278.71</v>
      </c>
      <c r="H985" s="187">
        <v>4924304.68</v>
      </c>
      <c r="I985" s="187">
        <v>424238.89</v>
      </c>
      <c r="J985" s="187"/>
      <c r="K985" s="187"/>
      <c r="L985" s="187">
        <v>118978327.07999998</v>
      </c>
    </row>
    <row r="986" spans="1:12" ht="18" customHeight="1">
      <c r="A986" s="188"/>
      <c r="B986" s="185" t="s">
        <v>791</v>
      </c>
      <c r="C986" s="186" t="s">
        <v>478</v>
      </c>
      <c r="D986" s="187">
        <v>24507236.620000001</v>
      </c>
      <c r="E986" s="187"/>
      <c r="F986" s="187"/>
      <c r="G986" s="187"/>
      <c r="H986" s="187">
        <v>599971.62</v>
      </c>
      <c r="I986" s="187"/>
      <c r="J986" s="187"/>
      <c r="K986" s="187"/>
      <c r="L986" s="187">
        <v>25107208.240000002</v>
      </c>
    </row>
    <row r="987" spans="1:12" ht="18" customHeight="1">
      <c r="A987" s="188"/>
      <c r="B987" s="185" t="s">
        <v>792</v>
      </c>
      <c r="C987" s="186" t="s">
        <v>480</v>
      </c>
      <c r="D987" s="187">
        <v>46966692.939999998</v>
      </c>
      <c r="E987" s="187"/>
      <c r="F987" s="187"/>
      <c r="G987" s="187">
        <v>783294.87</v>
      </c>
      <c r="H987" s="187">
        <v>332017</v>
      </c>
      <c r="I987" s="187"/>
      <c r="J987" s="187"/>
      <c r="K987" s="187"/>
      <c r="L987" s="187">
        <v>48082004.809999995</v>
      </c>
    </row>
    <row r="988" spans="1:12" ht="18" customHeight="1">
      <c r="A988" s="188"/>
      <c r="B988" s="185" t="s">
        <v>793</v>
      </c>
      <c r="C988" s="186" t="s">
        <v>482</v>
      </c>
      <c r="D988" s="187">
        <v>58035955.460000001</v>
      </c>
      <c r="E988" s="187"/>
      <c r="F988" s="187"/>
      <c r="G988" s="187"/>
      <c r="H988" s="187">
        <v>3498713.92</v>
      </c>
      <c r="I988" s="187"/>
      <c r="J988" s="187"/>
      <c r="K988" s="187"/>
      <c r="L988" s="187">
        <v>61534669.380000003</v>
      </c>
    </row>
    <row r="989" spans="1:12" ht="18" customHeight="1">
      <c r="A989" s="188"/>
      <c r="B989" s="185" t="s">
        <v>794</v>
      </c>
      <c r="C989" s="186" t="s">
        <v>484</v>
      </c>
      <c r="D989" s="187">
        <v>4900500.41</v>
      </c>
      <c r="E989" s="187"/>
      <c r="F989" s="187"/>
      <c r="G989" s="187"/>
      <c r="H989" s="187">
        <v>199248</v>
      </c>
      <c r="I989" s="187"/>
      <c r="J989" s="187"/>
      <c r="K989" s="187"/>
      <c r="L989" s="187">
        <v>5099748.41</v>
      </c>
    </row>
    <row r="990" spans="1:12" ht="18" customHeight="1">
      <c r="A990" s="188"/>
      <c r="B990" s="185" t="s">
        <v>795</v>
      </c>
      <c r="C990" s="186" t="s">
        <v>486</v>
      </c>
      <c r="D990" s="187">
        <v>98086330.390000001</v>
      </c>
      <c r="E990" s="187"/>
      <c r="F990" s="187"/>
      <c r="G990" s="187">
        <v>1588353.69</v>
      </c>
      <c r="H990" s="187">
        <v>9681287.9499999993</v>
      </c>
      <c r="I990" s="187">
        <v>3179082.98</v>
      </c>
      <c r="J990" s="187"/>
      <c r="K990" s="187"/>
      <c r="L990" s="187">
        <v>112535055.01000001</v>
      </c>
    </row>
    <row r="991" spans="1:12" ht="18" customHeight="1">
      <c r="A991" s="188"/>
      <c r="B991" s="185" t="s">
        <v>894</v>
      </c>
      <c r="C991" s="186" t="s">
        <v>487</v>
      </c>
      <c r="D991" s="187">
        <v>69813606.900000006</v>
      </c>
      <c r="E991" s="187"/>
      <c r="F991" s="187"/>
      <c r="G991" s="187"/>
      <c r="H991" s="187"/>
      <c r="I991" s="187"/>
      <c r="J991" s="187"/>
      <c r="K991" s="187"/>
      <c r="L991" s="187">
        <v>69813606.900000006</v>
      </c>
    </row>
    <row r="992" spans="1:12" ht="18" customHeight="1">
      <c r="A992" s="188"/>
      <c r="B992" s="185" t="s">
        <v>821</v>
      </c>
      <c r="C992" s="186" t="s">
        <v>488</v>
      </c>
      <c r="D992" s="187">
        <v>2169397.86</v>
      </c>
      <c r="E992" s="187"/>
      <c r="F992" s="187"/>
      <c r="G992" s="187"/>
      <c r="H992" s="187">
        <v>159211.44</v>
      </c>
      <c r="I992" s="187"/>
      <c r="J992" s="187"/>
      <c r="K992" s="187"/>
      <c r="L992" s="187">
        <v>2328609.2999999998</v>
      </c>
    </row>
    <row r="993" spans="1:12" ht="18" customHeight="1">
      <c r="A993" s="188"/>
      <c r="B993" s="185" t="s">
        <v>796</v>
      </c>
      <c r="C993" s="186" t="s">
        <v>489</v>
      </c>
      <c r="D993" s="187">
        <v>17144167.199999999</v>
      </c>
      <c r="E993" s="187"/>
      <c r="F993" s="187"/>
      <c r="G993" s="187">
        <v>153873</v>
      </c>
      <c r="H993" s="187">
        <v>528959.16</v>
      </c>
      <c r="I993" s="187"/>
      <c r="J993" s="187"/>
      <c r="K993" s="187"/>
      <c r="L993" s="187">
        <v>17826999.359999999</v>
      </c>
    </row>
    <row r="994" spans="1:12" ht="18" customHeight="1">
      <c r="A994" s="188"/>
      <c r="B994" s="185" t="s">
        <v>797</v>
      </c>
      <c r="C994" s="186" t="s">
        <v>490</v>
      </c>
      <c r="D994" s="187">
        <v>34698125.82</v>
      </c>
      <c r="E994" s="187"/>
      <c r="F994" s="187"/>
      <c r="G994" s="187">
        <v>1367795</v>
      </c>
      <c r="H994" s="187">
        <v>3705584.4</v>
      </c>
      <c r="I994" s="187"/>
      <c r="J994" s="187"/>
      <c r="K994" s="187"/>
      <c r="L994" s="187">
        <v>39771505.219999999</v>
      </c>
    </row>
    <row r="995" spans="1:12" ht="18" customHeight="1">
      <c r="A995" s="188"/>
      <c r="B995" s="185" t="s">
        <v>798</v>
      </c>
      <c r="C995" s="186" t="s">
        <v>491</v>
      </c>
      <c r="D995" s="187">
        <v>693730.15</v>
      </c>
      <c r="E995" s="187"/>
      <c r="F995" s="187"/>
      <c r="G995" s="187"/>
      <c r="H995" s="187">
        <v>91805</v>
      </c>
      <c r="I995" s="187"/>
      <c r="J995" s="187"/>
      <c r="K995" s="187"/>
      <c r="L995" s="187">
        <v>785535.15</v>
      </c>
    </row>
    <row r="996" spans="1:12" ht="18" customHeight="1">
      <c r="A996" s="188"/>
      <c r="B996" s="185" t="s">
        <v>822</v>
      </c>
      <c r="C996" s="186" t="s">
        <v>494</v>
      </c>
      <c r="D996" s="187">
        <v>80996899.969999999</v>
      </c>
      <c r="E996" s="187"/>
      <c r="F996" s="187"/>
      <c r="G996" s="187">
        <v>10224652.9</v>
      </c>
      <c r="H996" s="187">
        <v>141959013.09</v>
      </c>
      <c r="I996" s="187">
        <v>245041049.86000001</v>
      </c>
      <c r="J996" s="187"/>
      <c r="K996" s="187"/>
      <c r="L996" s="187">
        <v>478221615.82000005</v>
      </c>
    </row>
    <row r="997" spans="1:12" ht="18" customHeight="1">
      <c r="A997" s="188"/>
      <c r="B997" s="185" t="s">
        <v>816</v>
      </c>
      <c r="C997" s="186" t="s">
        <v>495</v>
      </c>
      <c r="D997" s="187">
        <v>3120845.19</v>
      </c>
      <c r="E997" s="187"/>
      <c r="F997" s="187"/>
      <c r="G997" s="187">
        <v>194586</v>
      </c>
      <c r="H997" s="187">
        <v>473094.8</v>
      </c>
      <c r="I997" s="187"/>
      <c r="J997" s="187"/>
      <c r="K997" s="187"/>
      <c r="L997" s="187">
        <v>3788525.9899999998</v>
      </c>
    </row>
    <row r="998" spans="1:12" ht="18" customHeight="1">
      <c r="A998" s="188"/>
      <c r="B998" s="185" t="s">
        <v>799</v>
      </c>
      <c r="C998" s="186" t="s">
        <v>496</v>
      </c>
      <c r="D998" s="187">
        <v>296386826.19</v>
      </c>
      <c r="E998" s="187"/>
      <c r="F998" s="187"/>
      <c r="G998" s="187"/>
      <c r="H998" s="187">
        <v>10581470.26</v>
      </c>
      <c r="I998" s="187">
        <v>0</v>
      </c>
      <c r="J998" s="187"/>
      <c r="K998" s="187"/>
      <c r="L998" s="187">
        <v>306968296.44999999</v>
      </c>
    </row>
    <row r="999" spans="1:12" ht="18" customHeight="1">
      <c r="A999" s="188"/>
      <c r="B999" s="185" t="s">
        <v>800</v>
      </c>
      <c r="C999" s="186" t="s">
        <v>497</v>
      </c>
      <c r="D999" s="187">
        <v>26758240.5</v>
      </c>
      <c r="E999" s="187"/>
      <c r="F999" s="187"/>
      <c r="G999" s="187"/>
      <c r="H999" s="187">
        <v>233760</v>
      </c>
      <c r="I999" s="187"/>
      <c r="J999" s="187"/>
      <c r="K999" s="187"/>
      <c r="L999" s="187">
        <v>26992000.5</v>
      </c>
    </row>
    <row r="1000" spans="1:12" ht="18" customHeight="1">
      <c r="A1000" s="188"/>
      <c r="B1000" s="185" t="s">
        <v>810</v>
      </c>
      <c r="C1000" s="186" t="s">
        <v>500</v>
      </c>
      <c r="D1000" s="187">
        <v>12525735.369999999</v>
      </c>
      <c r="E1000" s="187"/>
      <c r="F1000" s="187"/>
      <c r="G1000" s="187">
        <v>1099559.4099999999</v>
      </c>
      <c r="H1000" s="187">
        <v>302822.7</v>
      </c>
      <c r="I1000" s="187">
        <v>156196</v>
      </c>
      <c r="J1000" s="187"/>
      <c r="K1000" s="187"/>
      <c r="L1000" s="187">
        <v>14084313.479999999</v>
      </c>
    </row>
    <row r="1001" spans="1:12" ht="18" customHeight="1">
      <c r="A1001" s="188"/>
      <c r="B1001" s="185" t="s">
        <v>832</v>
      </c>
      <c r="C1001" s="186" t="s">
        <v>501</v>
      </c>
      <c r="D1001" s="187">
        <v>85078541.950000003</v>
      </c>
      <c r="E1001" s="187"/>
      <c r="F1001" s="187"/>
      <c r="G1001" s="187">
        <v>15749731.1</v>
      </c>
      <c r="H1001" s="187">
        <v>61591372.460000001</v>
      </c>
      <c r="I1001" s="187"/>
      <c r="J1001" s="187"/>
      <c r="K1001" s="187"/>
      <c r="L1001" s="187">
        <v>162419645.50999999</v>
      </c>
    </row>
    <row r="1002" spans="1:12" ht="18" customHeight="1">
      <c r="A1002" s="188"/>
      <c r="B1002" s="185" t="s">
        <v>880</v>
      </c>
      <c r="C1002" s="186" t="s">
        <v>503</v>
      </c>
      <c r="D1002" s="187">
        <v>736497271.97000003</v>
      </c>
      <c r="E1002" s="187"/>
      <c r="F1002" s="187"/>
      <c r="G1002" s="187"/>
      <c r="H1002" s="187"/>
      <c r="I1002" s="187"/>
      <c r="J1002" s="187"/>
      <c r="K1002" s="187"/>
      <c r="L1002" s="187">
        <v>736497271.97000003</v>
      </c>
    </row>
    <row r="1003" spans="1:12" ht="18" customHeight="1">
      <c r="A1003" s="188"/>
      <c r="B1003" s="185" t="s">
        <v>801</v>
      </c>
      <c r="C1003" s="186" t="s">
        <v>504</v>
      </c>
      <c r="D1003" s="187">
        <v>771846865.57000005</v>
      </c>
      <c r="E1003" s="187"/>
      <c r="F1003" s="187"/>
      <c r="G1003" s="187">
        <v>68000100.840000004</v>
      </c>
      <c r="H1003" s="187">
        <v>279978912.99000001</v>
      </c>
      <c r="I1003" s="187">
        <v>15893882.970000001</v>
      </c>
      <c r="J1003" s="187"/>
      <c r="K1003" s="187"/>
      <c r="L1003" s="187">
        <v>1135719762.3700001</v>
      </c>
    </row>
    <row r="1004" spans="1:12" ht="18" customHeight="1">
      <c r="A1004" s="188"/>
      <c r="B1004" s="185" t="s">
        <v>811</v>
      </c>
      <c r="C1004" s="186" t="s">
        <v>505</v>
      </c>
      <c r="D1004" s="187">
        <v>1577238.35</v>
      </c>
      <c r="E1004" s="187"/>
      <c r="F1004" s="187"/>
      <c r="G1004" s="187">
        <v>429350</v>
      </c>
      <c r="H1004" s="187">
        <v>226581.95</v>
      </c>
      <c r="I1004" s="187"/>
      <c r="J1004" s="187"/>
      <c r="K1004" s="187"/>
      <c r="L1004" s="187">
        <v>2233170.3000000003</v>
      </c>
    </row>
    <row r="1005" spans="1:12" ht="18" customHeight="1">
      <c r="A1005" s="188"/>
      <c r="B1005" s="185" t="s">
        <v>812</v>
      </c>
      <c r="C1005" s="186" t="s">
        <v>507</v>
      </c>
      <c r="D1005" s="187">
        <v>107645875.23999999</v>
      </c>
      <c r="E1005" s="187"/>
      <c r="F1005" s="187"/>
      <c r="G1005" s="187">
        <v>5112465.5</v>
      </c>
      <c r="H1005" s="187">
        <v>9603507.6699999999</v>
      </c>
      <c r="I1005" s="187"/>
      <c r="J1005" s="187"/>
      <c r="K1005" s="187"/>
      <c r="L1005" s="187">
        <v>122361848.41</v>
      </c>
    </row>
    <row r="1006" spans="1:12" ht="18" customHeight="1">
      <c r="A1006" s="188"/>
      <c r="B1006" s="185" t="s">
        <v>802</v>
      </c>
      <c r="C1006" s="186" t="s">
        <v>508</v>
      </c>
      <c r="D1006" s="187">
        <v>129529148.53</v>
      </c>
      <c r="E1006" s="187"/>
      <c r="F1006" s="187"/>
      <c r="G1006" s="187">
        <v>0</v>
      </c>
      <c r="H1006" s="187">
        <v>2564991.16</v>
      </c>
      <c r="I1006" s="187">
        <v>2243463.54</v>
      </c>
      <c r="J1006" s="187"/>
      <c r="K1006" s="187"/>
      <c r="L1006" s="187">
        <v>134337603.23000002</v>
      </c>
    </row>
    <row r="1007" spans="1:12" ht="18" customHeight="1">
      <c r="A1007" s="188"/>
      <c r="B1007" s="185" t="s">
        <v>844</v>
      </c>
      <c r="C1007" s="186" t="s">
        <v>510</v>
      </c>
      <c r="D1007" s="187">
        <v>304985</v>
      </c>
      <c r="E1007" s="187"/>
      <c r="F1007" s="187"/>
      <c r="G1007" s="187"/>
      <c r="H1007" s="187"/>
      <c r="I1007" s="187"/>
      <c r="J1007" s="187"/>
      <c r="K1007" s="187"/>
      <c r="L1007" s="187">
        <v>304985</v>
      </c>
    </row>
    <row r="1008" spans="1:12" ht="18" customHeight="1">
      <c r="A1008" s="188"/>
      <c r="B1008" s="185" t="s">
        <v>804</v>
      </c>
      <c r="C1008" s="186" t="s">
        <v>765</v>
      </c>
      <c r="D1008" s="187">
        <v>48247068.969999999</v>
      </c>
      <c r="E1008" s="187"/>
      <c r="F1008" s="187"/>
      <c r="G1008" s="187">
        <v>1162367.2</v>
      </c>
      <c r="H1008" s="187">
        <v>3196766.21</v>
      </c>
      <c r="I1008" s="187"/>
      <c r="J1008" s="187"/>
      <c r="K1008" s="187"/>
      <c r="L1008" s="187">
        <v>52606202.380000003</v>
      </c>
    </row>
    <row r="1009" spans="1:12" ht="18" customHeight="1">
      <c r="A1009" s="188"/>
      <c r="B1009" s="185" t="s">
        <v>871</v>
      </c>
      <c r="C1009" s="186" t="s">
        <v>521</v>
      </c>
      <c r="D1009" s="187">
        <v>17835674.670000002</v>
      </c>
      <c r="E1009" s="187"/>
      <c r="F1009" s="187"/>
      <c r="G1009" s="187"/>
      <c r="H1009" s="187"/>
      <c r="I1009" s="187"/>
      <c r="J1009" s="187"/>
      <c r="K1009" s="187"/>
      <c r="L1009" s="187">
        <v>17835674.670000002</v>
      </c>
    </row>
    <row r="1010" spans="1:12" ht="18" customHeight="1">
      <c r="A1010" s="188"/>
      <c r="B1010" s="185" t="s">
        <v>882</v>
      </c>
      <c r="C1010" s="186" t="s">
        <v>766</v>
      </c>
      <c r="D1010" s="187">
        <v>0</v>
      </c>
      <c r="E1010" s="187"/>
      <c r="F1010" s="187"/>
      <c r="G1010" s="187"/>
      <c r="H1010" s="187"/>
      <c r="I1010" s="187"/>
      <c r="J1010" s="187"/>
      <c r="K1010" s="187"/>
      <c r="L1010" s="187">
        <v>0</v>
      </c>
    </row>
    <row r="1011" spans="1:12" ht="18" customHeight="1">
      <c r="A1011" s="188"/>
      <c r="B1011" s="185" t="s">
        <v>847</v>
      </c>
      <c r="C1011" s="186" t="s">
        <v>533</v>
      </c>
      <c r="D1011" s="187">
        <v>3676565</v>
      </c>
      <c r="E1011" s="187"/>
      <c r="F1011" s="187"/>
      <c r="G1011" s="187"/>
      <c r="H1011" s="187"/>
      <c r="I1011" s="187"/>
      <c r="J1011" s="187"/>
      <c r="K1011" s="187"/>
      <c r="L1011" s="187">
        <v>3676565</v>
      </c>
    </row>
    <row r="1012" spans="1:12" ht="18" customHeight="1">
      <c r="A1012" s="188"/>
      <c r="B1012" s="185" t="s">
        <v>895</v>
      </c>
      <c r="C1012" s="186" t="s">
        <v>537</v>
      </c>
      <c r="D1012" s="187">
        <v>0</v>
      </c>
      <c r="E1012" s="187"/>
      <c r="F1012" s="187"/>
      <c r="G1012" s="187"/>
      <c r="H1012" s="187"/>
      <c r="I1012" s="187"/>
      <c r="J1012" s="187"/>
      <c r="K1012" s="187"/>
      <c r="L1012" s="187">
        <v>0</v>
      </c>
    </row>
    <row r="1013" spans="1:12" ht="18" customHeight="1">
      <c r="A1013" s="188"/>
      <c r="B1013" s="185" t="s">
        <v>833</v>
      </c>
      <c r="C1013" s="186" t="s">
        <v>548</v>
      </c>
      <c r="D1013" s="187">
        <v>0</v>
      </c>
      <c r="E1013" s="187">
        <v>4787870000</v>
      </c>
      <c r="F1013" s="187">
        <v>6212129999.9899998</v>
      </c>
      <c r="G1013" s="187"/>
      <c r="H1013" s="187"/>
      <c r="I1013" s="187"/>
      <c r="J1013" s="187"/>
      <c r="K1013" s="187"/>
      <c r="L1013" s="187">
        <v>10999999999.99</v>
      </c>
    </row>
    <row r="1014" spans="1:12" ht="18" customHeight="1">
      <c r="A1014" s="188"/>
      <c r="B1014" s="185" t="s">
        <v>883</v>
      </c>
      <c r="C1014" s="186" t="s">
        <v>549</v>
      </c>
      <c r="D1014" s="187">
        <v>887186152.19000006</v>
      </c>
      <c r="E1014" s="187">
        <v>977366954.23000002</v>
      </c>
      <c r="F1014" s="187">
        <v>1000000000</v>
      </c>
      <c r="G1014" s="187">
        <v>225214744.88</v>
      </c>
      <c r="H1014" s="187">
        <v>11277153</v>
      </c>
      <c r="I1014" s="187"/>
      <c r="J1014" s="187"/>
      <c r="K1014" s="187"/>
      <c r="L1014" s="187">
        <v>3101045004.3000002</v>
      </c>
    </row>
    <row r="1015" spans="1:12" ht="18" customHeight="1">
      <c r="A1015" s="188"/>
      <c r="B1015" s="185" t="s">
        <v>834</v>
      </c>
      <c r="C1015" s="186" t="s">
        <v>552</v>
      </c>
      <c r="D1015" s="187">
        <v>2927019</v>
      </c>
      <c r="E1015" s="187"/>
      <c r="F1015" s="187">
        <v>0</v>
      </c>
      <c r="G1015" s="187"/>
      <c r="H1015" s="187"/>
      <c r="I1015" s="187"/>
      <c r="J1015" s="187"/>
      <c r="K1015" s="187"/>
      <c r="L1015" s="187">
        <v>2927019</v>
      </c>
    </row>
    <row r="1016" spans="1:12" ht="18" customHeight="1">
      <c r="A1016" s="188"/>
      <c r="B1016" s="185" t="s">
        <v>896</v>
      </c>
      <c r="C1016" s="186" t="s">
        <v>553</v>
      </c>
      <c r="D1016" s="187">
        <v>744089151.85000002</v>
      </c>
      <c r="E1016" s="187"/>
      <c r="F1016" s="187"/>
      <c r="G1016" s="187">
        <v>7754760</v>
      </c>
      <c r="H1016" s="187">
        <v>192932430.75</v>
      </c>
      <c r="I1016" s="187"/>
      <c r="J1016" s="187"/>
      <c r="K1016" s="187"/>
      <c r="L1016" s="187">
        <v>944776342.60000002</v>
      </c>
    </row>
    <row r="1017" spans="1:12" ht="18" customHeight="1">
      <c r="A1017" s="188"/>
      <c r="B1017" s="185" t="s">
        <v>897</v>
      </c>
      <c r="C1017" s="186" t="s">
        <v>559</v>
      </c>
      <c r="D1017" s="187">
        <v>1798500</v>
      </c>
      <c r="E1017" s="187"/>
      <c r="F1017" s="187"/>
      <c r="G1017" s="187"/>
      <c r="H1017" s="187"/>
      <c r="I1017" s="187"/>
      <c r="J1017" s="187"/>
      <c r="K1017" s="187"/>
      <c r="L1017" s="187">
        <v>1798500</v>
      </c>
    </row>
    <row r="1018" spans="1:12" ht="18" customHeight="1">
      <c r="A1018" s="188"/>
      <c r="B1018" s="185" t="s">
        <v>823</v>
      </c>
      <c r="C1018" s="186" t="s">
        <v>561</v>
      </c>
      <c r="D1018" s="187">
        <v>5057940.5999999996</v>
      </c>
      <c r="E1018" s="187"/>
      <c r="F1018" s="187"/>
      <c r="G1018" s="187"/>
      <c r="H1018" s="187"/>
      <c r="I1018" s="187"/>
      <c r="J1018" s="187"/>
      <c r="K1018" s="187"/>
      <c r="L1018" s="187">
        <v>5057940.5999999996</v>
      </c>
    </row>
    <row r="1019" spans="1:12" ht="18" customHeight="1">
      <c r="A1019" s="188"/>
      <c r="B1019" s="185" t="s">
        <v>853</v>
      </c>
      <c r="C1019" s="186" t="s">
        <v>564</v>
      </c>
      <c r="D1019" s="187">
        <v>312098758.69999999</v>
      </c>
      <c r="E1019" s="187"/>
      <c r="F1019" s="187"/>
      <c r="G1019" s="187"/>
      <c r="H1019" s="187"/>
      <c r="I1019" s="187"/>
      <c r="J1019" s="187"/>
      <c r="K1019" s="187"/>
      <c r="L1019" s="187">
        <v>312098758.69999999</v>
      </c>
    </row>
    <row r="1020" spans="1:12" ht="18" customHeight="1">
      <c r="A1020" s="188"/>
      <c r="B1020" s="185" t="s">
        <v>884</v>
      </c>
      <c r="C1020" s="186" t="s">
        <v>565</v>
      </c>
      <c r="D1020" s="187">
        <v>15400000</v>
      </c>
      <c r="E1020" s="187"/>
      <c r="F1020" s="187"/>
      <c r="G1020" s="187"/>
      <c r="H1020" s="187"/>
      <c r="I1020" s="187"/>
      <c r="J1020" s="187"/>
      <c r="K1020" s="187"/>
      <c r="L1020" s="187">
        <v>15400000</v>
      </c>
    </row>
    <row r="1021" spans="1:12" ht="18" customHeight="1">
      <c r="A1021" s="188"/>
      <c r="B1021" s="185" t="s">
        <v>854</v>
      </c>
      <c r="C1021" s="186" t="s">
        <v>566</v>
      </c>
      <c r="D1021" s="187">
        <v>53697680.119999997</v>
      </c>
      <c r="E1021" s="187"/>
      <c r="F1021" s="187"/>
      <c r="G1021" s="187"/>
      <c r="H1021" s="187"/>
      <c r="I1021" s="187"/>
      <c r="J1021" s="187"/>
      <c r="K1021" s="187"/>
      <c r="L1021" s="187">
        <v>53697680.119999997</v>
      </c>
    </row>
    <row r="1022" spans="1:12" ht="18" customHeight="1">
      <c r="A1022" s="188"/>
      <c r="B1022" s="185" t="s">
        <v>855</v>
      </c>
      <c r="C1022" s="186" t="s">
        <v>567</v>
      </c>
      <c r="D1022" s="187">
        <v>64251999.07</v>
      </c>
      <c r="E1022" s="187"/>
      <c r="F1022" s="187"/>
      <c r="G1022" s="187"/>
      <c r="H1022" s="187"/>
      <c r="I1022" s="187"/>
      <c r="J1022" s="187"/>
      <c r="K1022" s="187"/>
      <c r="L1022" s="187">
        <v>64251999.07</v>
      </c>
    </row>
    <row r="1023" spans="1:12" ht="18" customHeight="1">
      <c r="A1023" s="188"/>
      <c r="B1023" s="185" t="s">
        <v>845</v>
      </c>
      <c r="C1023" s="186" t="s">
        <v>572</v>
      </c>
      <c r="D1023" s="187">
        <v>505706</v>
      </c>
      <c r="E1023" s="187"/>
      <c r="F1023" s="187"/>
      <c r="G1023" s="187"/>
      <c r="H1023" s="187"/>
      <c r="I1023" s="187"/>
      <c r="J1023" s="187"/>
      <c r="K1023" s="187"/>
      <c r="L1023" s="187">
        <v>505706</v>
      </c>
    </row>
    <row r="1024" spans="1:12" ht="18" customHeight="1">
      <c r="A1024" s="188"/>
      <c r="B1024" s="185" t="s">
        <v>817</v>
      </c>
      <c r="C1024" s="186" t="s">
        <v>573</v>
      </c>
      <c r="D1024" s="187">
        <v>60293615.740000002</v>
      </c>
      <c r="E1024" s="187"/>
      <c r="F1024" s="187"/>
      <c r="G1024" s="187">
        <v>5076880</v>
      </c>
      <c r="H1024" s="187">
        <v>4548763.76</v>
      </c>
      <c r="I1024" s="187">
        <v>2226804.09</v>
      </c>
      <c r="J1024" s="187"/>
      <c r="K1024" s="187"/>
      <c r="L1024" s="187">
        <v>72146063.590000004</v>
      </c>
    </row>
    <row r="1025" spans="1:12" ht="18" customHeight="1">
      <c r="A1025" s="188"/>
      <c r="B1025" s="185" t="s">
        <v>848</v>
      </c>
      <c r="C1025" s="186" t="s">
        <v>574</v>
      </c>
      <c r="D1025" s="187">
        <v>4250503</v>
      </c>
      <c r="E1025" s="187"/>
      <c r="F1025" s="187"/>
      <c r="G1025" s="187"/>
      <c r="H1025" s="187"/>
      <c r="I1025" s="187"/>
      <c r="J1025" s="187"/>
      <c r="K1025" s="187"/>
      <c r="L1025" s="187">
        <v>4250503</v>
      </c>
    </row>
    <row r="1026" spans="1:12" ht="18" customHeight="1">
      <c r="A1026" s="188"/>
      <c r="B1026" s="185" t="s">
        <v>856</v>
      </c>
      <c r="C1026" s="186" t="s">
        <v>575</v>
      </c>
      <c r="D1026" s="187">
        <v>158910.79999999999</v>
      </c>
      <c r="E1026" s="187"/>
      <c r="F1026" s="187"/>
      <c r="G1026" s="187"/>
      <c r="H1026" s="187">
        <v>157467.20000000001</v>
      </c>
      <c r="I1026" s="187"/>
      <c r="J1026" s="187"/>
      <c r="K1026" s="187"/>
      <c r="L1026" s="187">
        <v>316378</v>
      </c>
    </row>
    <row r="1027" spans="1:12" ht="18" customHeight="1">
      <c r="A1027" s="188"/>
      <c r="B1027" s="185" t="s">
        <v>898</v>
      </c>
      <c r="C1027" s="186" t="s">
        <v>581</v>
      </c>
      <c r="D1027" s="187"/>
      <c r="E1027" s="187"/>
      <c r="F1027" s="187"/>
      <c r="G1027" s="187"/>
      <c r="H1027" s="187">
        <v>0</v>
      </c>
      <c r="I1027" s="187"/>
      <c r="J1027" s="187"/>
      <c r="K1027" s="187"/>
      <c r="L1027" s="187">
        <v>0</v>
      </c>
    </row>
    <row r="1028" spans="1:12" ht="18" customHeight="1">
      <c r="A1028" s="188"/>
      <c r="B1028" s="185" t="s">
        <v>837</v>
      </c>
      <c r="C1028" s="186" t="s">
        <v>585</v>
      </c>
      <c r="D1028" s="187">
        <v>11210780</v>
      </c>
      <c r="E1028" s="187"/>
      <c r="F1028" s="187"/>
      <c r="G1028" s="187"/>
      <c r="H1028" s="187"/>
      <c r="I1028" s="187"/>
      <c r="J1028" s="187"/>
      <c r="K1028" s="187"/>
      <c r="L1028" s="187">
        <v>11210780</v>
      </c>
    </row>
    <row r="1029" spans="1:12" ht="18" customHeight="1">
      <c r="A1029" s="188"/>
      <c r="B1029" s="185" t="s">
        <v>805</v>
      </c>
      <c r="C1029" s="186" t="s">
        <v>586</v>
      </c>
      <c r="D1029" s="187">
        <v>315098025.98000002</v>
      </c>
      <c r="E1029" s="187"/>
      <c r="F1029" s="187"/>
      <c r="G1029" s="187"/>
      <c r="H1029" s="187">
        <v>220316106.15000001</v>
      </c>
      <c r="I1029" s="187"/>
      <c r="J1029" s="187"/>
      <c r="K1029" s="187"/>
      <c r="L1029" s="187">
        <v>535414132.13</v>
      </c>
    </row>
    <row r="1030" spans="1:12" ht="18" customHeight="1">
      <c r="A1030" s="188"/>
      <c r="B1030" s="185" t="s">
        <v>885</v>
      </c>
      <c r="C1030" s="186" t="s">
        <v>588</v>
      </c>
      <c r="D1030" s="187">
        <v>2978012.13</v>
      </c>
      <c r="E1030" s="187"/>
      <c r="F1030" s="187"/>
      <c r="G1030" s="187"/>
      <c r="H1030" s="187"/>
      <c r="I1030" s="187"/>
      <c r="J1030" s="187"/>
      <c r="K1030" s="187"/>
      <c r="L1030" s="187">
        <v>2978012.13</v>
      </c>
    </row>
    <row r="1031" spans="1:12" ht="18" customHeight="1">
      <c r="A1031" s="188"/>
      <c r="B1031" s="185" t="s">
        <v>824</v>
      </c>
      <c r="C1031" s="186" t="s">
        <v>590</v>
      </c>
      <c r="D1031" s="187">
        <v>20215410</v>
      </c>
      <c r="E1031" s="187"/>
      <c r="F1031" s="187"/>
      <c r="G1031" s="187">
        <v>9230996.9900000002</v>
      </c>
      <c r="H1031" s="187">
        <v>21420600</v>
      </c>
      <c r="I1031" s="187"/>
      <c r="J1031" s="187"/>
      <c r="K1031" s="187"/>
      <c r="L1031" s="187">
        <v>50867006.990000002</v>
      </c>
    </row>
    <row r="1032" spans="1:12" ht="18" customHeight="1">
      <c r="A1032" s="188"/>
      <c r="B1032" s="185" t="s">
        <v>806</v>
      </c>
      <c r="C1032" s="186" t="s">
        <v>591</v>
      </c>
      <c r="D1032" s="187">
        <v>293782423.44</v>
      </c>
      <c r="E1032" s="187"/>
      <c r="F1032" s="187"/>
      <c r="G1032" s="187">
        <v>9821911.4499999993</v>
      </c>
      <c r="H1032" s="187">
        <v>151618737.25</v>
      </c>
      <c r="I1032" s="187">
        <v>499984.64000000001</v>
      </c>
      <c r="J1032" s="187"/>
      <c r="K1032" s="187"/>
      <c r="L1032" s="187">
        <v>455723056.77999997</v>
      </c>
    </row>
    <row r="1033" spans="1:12" ht="18" customHeight="1">
      <c r="A1033" s="188"/>
      <c r="B1033" s="185" t="s">
        <v>807</v>
      </c>
      <c r="C1033" s="186" t="s">
        <v>592</v>
      </c>
      <c r="D1033" s="187">
        <v>53412435.82</v>
      </c>
      <c r="E1033" s="187"/>
      <c r="F1033" s="187"/>
      <c r="G1033" s="187">
        <v>4960251.05</v>
      </c>
      <c r="H1033" s="187">
        <v>13317909.550000001</v>
      </c>
      <c r="I1033" s="187">
        <v>43414.54</v>
      </c>
      <c r="J1033" s="187"/>
      <c r="K1033" s="187"/>
      <c r="L1033" s="187">
        <v>71734010.959999993</v>
      </c>
    </row>
    <row r="1034" spans="1:12" ht="18" customHeight="1">
      <c r="A1034" s="188"/>
      <c r="B1034" s="185" t="s">
        <v>899</v>
      </c>
      <c r="C1034" s="186" t="s">
        <v>594</v>
      </c>
      <c r="D1034" s="187">
        <v>8062950.1900000004</v>
      </c>
      <c r="E1034" s="187"/>
      <c r="F1034" s="187"/>
      <c r="G1034" s="187"/>
      <c r="H1034" s="187">
        <v>2055427.5</v>
      </c>
      <c r="I1034" s="187"/>
      <c r="J1034" s="187"/>
      <c r="K1034" s="187"/>
      <c r="L1034" s="187">
        <v>10118377.690000001</v>
      </c>
    </row>
    <row r="1035" spans="1:12" ht="18" customHeight="1">
      <c r="A1035" s="188"/>
      <c r="B1035" s="185" t="s">
        <v>818</v>
      </c>
      <c r="C1035" s="186" t="s">
        <v>596</v>
      </c>
      <c r="D1035" s="187">
        <v>1203004</v>
      </c>
      <c r="E1035" s="187"/>
      <c r="F1035" s="187"/>
      <c r="G1035" s="187"/>
      <c r="H1035" s="187">
        <v>0</v>
      </c>
      <c r="I1035" s="187"/>
      <c r="J1035" s="187"/>
      <c r="K1035" s="187"/>
      <c r="L1035" s="187">
        <v>1203004</v>
      </c>
    </row>
    <row r="1036" spans="1:12" ht="18" customHeight="1">
      <c r="A1036" s="188"/>
      <c r="B1036" s="185" t="s">
        <v>876</v>
      </c>
      <c r="C1036" s="186" t="s">
        <v>601</v>
      </c>
      <c r="D1036" s="187">
        <v>9122351.5199999996</v>
      </c>
      <c r="E1036" s="187"/>
      <c r="F1036" s="187"/>
      <c r="G1036" s="187"/>
      <c r="H1036" s="187"/>
      <c r="I1036" s="187"/>
      <c r="J1036" s="187"/>
      <c r="K1036" s="187"/>
      <c r="L1036" s="187">
        <v>9122351.5199999996</v>
      </c>
    </row>
    <row r="1037" spans="1:12" ht="18" customHeight="1">
      <c r="A1037" s="188"/>
      <c r="B1037" s="185" t="s">
        <v>877</v>
      </c>
      <c r="C1037" s="186" t="s">
        <v>603</v>
      </c>
      <c r="D1037" s="187">
        <v>586855</v>
      </c>
      <c r="E1037" s="187"/>
      <c r="F1037" s="187"/>
      <c r="G1037" s="187"/>
      <c r="H1037" s="187"/>
      <c r="I1037" s="187"/>
      <c r="J1037" s="187"/>
      <c r="K1037" s="187"/>
      <c r="L1037" s="187">
        <v>586855</v>
      </c>
    </row>
    <row r="1038" spans="1:12" ht="18" customHeight="1">
      <c r="A1038" s="188"/>
      <c r="B1038" s="185" t="s">
        <v>887</v>
      </c>
      <c r="C1038" s="186" t="s">
        <v>604</v>
      </c>
      <c r="D1038" s="187">
        <v>2222916.9900000002</v>
      </c>
      <c r="E1038" s="187"/>
      <c r="F1038" s="187"/>
      <c r="G1038" s="187"/>
      <c r="H1038" s="187"/>
      <c r="I1038" s="187"/>
      <c r="J1038" s="187"/>
      <c r="K1038" s="187"/>
      <c r="L1038" s="187">
        <v>2222916.9900000002</v>
      </c>
    </row>
    <row r="1039" spans="1:12" ht="18" customHeight="1">
      <c r="A1039" s="188"/>
      <c r="B1039" s="185" t="s">
        <v>888</v>
      </c>
      <c r="C1039" s="186" t="s">
        <v>605</v>
      </c>
      <c r="D1039" s="187">
        <v>115800256.34999999</v>
      </c>
      <c r="E1039" s="187"/>
      <c r="F1039" s="187"/>
      <c r="G1039" s="187"/>
      <c r="H1039" s="187"/>
      <c r="I1039" s="187"/>
      <c r="J1039" s="187"/>
      <c r="K1039" s="187"/>
      <c r="L1039" s="187">
        <v>115800256.34999999</v>
      </c>
    </row>
    <row r="1040" spans="1:12" ht="18" customHeight="1">
      <c r="A1040" s="188"/>
      <c r="B1040" s="185" t="s">
        <v>900</v>
      </c>
      <c r="C1040" s="186" t="s">
        <v>606</v>
      </c>
      <c r="D1040" s="187">
        <v>3353043.32</v>
      </c>
      <c r="E1040" s="187"/>
      <c r="F1040" s="187"/>
      <c r="G1040" s="187"/>
      <c r="H1040" s="187"/>
      <c r="I1040" s="187"/>
      <c r="J1040" s="187"/>
      <c r="K1040" s="187"/>
      <c r="L1040" s="187">
        <v>3353043.32</v>
      </c>
    </row>
    <row r="1041" spans="1:12" ht="18" customHeight="1">
      <c r="A1041" s="188"/>
      <c r="B1041" s="185" t="s">
        <v>889</v>
      </c>
      <c r="C1041" s="186" t="s">
        <v>607</v>
      </c>
      <c r="D1041" s="187">
        <v>986867.4</v>
      </c>
      <c r="E1041" s="187"/>
      <c r="F1041" s="187"/>
      <c r="G1041" s="187"/>
      <c r="H1041" s="187"/>
      <c r="I1041" s="187"/>
      <c r="J1041" s="187"/>
      <c r="K1041" s="187"/>
      <c r="L1041" s="187">
        <v>986867.4</v>
      </c>
    </row>
    <row r="1042" spans="1:12" ht="18" customHeight="1">
      <c r="A1042" s="188"/>
      <c r="B1042" s="185" t="s">
        <v>878</v>
      </c>
      <c r="C1042" s="186" t="s">
        <v>608</v>
      </c>
      <c r="D1042" s="187">
        <v>888251.45</v>
      </c>
      <c r="E1042" s="187"/>
      <c r="F1042" s="187"/>
      <c r="G1042" s="187"/>
      <c r="H1042" s="187"/>
      <c r="I1042" s="187"/>
      <c r="J1042" s="187"/>
      <c r="K1042" s="187"/>
      <c r="L1042" s="187">
        <v>888251.45</v>
      </c>
    </row>
    <row r="1043" spans="1:12" ht="18" customHeight="1">
      <c r="A1043" s="188"/>
      <c r="B1043" s="185" t="s">
        <v>808</v>
      </c>
      <c r="C1043" s="186" t="s">
        <v>609</v>
      </c>
      <c r="D1043" s="187">
        <v>298942428.66000003</v>
      </c>
      <c r="E1043" s="187"/>
      <c r="F1043" s="187"/>
      <c r="G1043" s="187"/>
      <c r="H1043" s="187">
        <v>348862.95</v>
      </c>
      <c r="I1043" s="187"/>
      <c r="J1043" s="187"/>
      <c r="K1043" s="187"/>
      <c r="L1043" s="187">
        <v>299291291.61000001</v>
      </c>
    </row>
    <row r="1044" spans="1:12" ht="18" customHeight="1">
      <c r="A1044" s="188"/>
      <c r="B1044" s="185" t="s">
        <v>840</v>
      </c>
      <c r="C1044" s="186" t="s">
        <v>611</v>
      </c>
      <c r="D1044" s="187">
        <v>60136418.060000002</v>
      </c>
      <c r="E1044" s="187"/>
      <c r="F1044" s="187"/>
      <c r="G1044" s="187">
        <v>1949525.32</v>
      </c>
      <c r="H1044" s="187">
        <v>0</v>
      </c>
      <c r="I1044" s="187"/>
      <c r="J1044" s="187"/>
      <c r="K1044" s="187"/>
      <c r="L1044" s="187">
        <v>62085943.380000003</v>
      </c>
    </row>
    <row r="1045" spans="1:12" ht="18" customHeight="1">
      <c r="A1045" s="188"/>
      <c r="B1045" s="185" t="s">
        <v>813</v>
      </c>
      <c r="C1045" s="186" t="s">
        <v>613</v>
      </c>
      <c r="D1045" s="187">
        <v>100115449.53</v>
      </c>
      <c r="E1045" s="187"/>
      <c r="F1045" s="187"/>
      <c r="G1045" s="187"/>
      <c r="H1045" s="187">
        <v>1747560.9</v>
      </c>
      <c r="I1045" s="187"/>
      <c r="J1045" s="187"/>
      <c r="K1045" s="187"/>
      <c r="L1045" s="187">
        <v>101863010.43000001</v>
      </c>
    </row>
    <row r="1046" spans="1:12" ht="18" customHeight="1">
      <c r="A1046" s="188"/>
      <c r="B1046" s="185" t="s">
        <v>841</v>
      </c>
      <c r="C1046" s="186" t="s">
        <v>614</v>
      </c>
      <c r="D1046" s="187">
        <v>6906917.4100000001</v>
      </c>
      <c r="E1046" s="187"/>
      <c r="F1046" s="187"/>
      <c r="G1046" s="187"/>
      <c r="H1046" s="187"/>
      <c r="I1046" s="187"/>
      <c r="J1046" s="187"/>
      <c r="K1046" s="187"/>
      <c r="L1046" s="187">
        <v>6906917.4100000001</v>
      </c>
    </row>
    <row r="1047" spans="1:12" ht="18" customHeight="1">
      <c r="A1047" s="188"/>
      <c r="B1047" s="185" t="s">
        <v>868</v>
      </c>
      <c r="C1047" s="186" t="s">
        <v>617</v>
      </c>
      <c r="D1047" s="187">
        <v>26188926.539999999</v>
      </c>
      <c r="E1047" s="187"/>
      <c r="F1047" s="187"/>
      <c r="G1047" s="187"/>
      <c r="H1047" s="187"/>
      <c r="I1047" s="187"/>
      <c r="J1047" s="187"/>
      <c r="K1047" s="187"/>
      <c r="L1047" s="187">
        <v>26188926.539999999</v>
      </c>
    </row>
    <row r="1048" spans="1:12" ht="18" customHeight="1">
      <c r="A1048" s="188"/>
      <c r="C1048" s="186" t="s">
        <v>901</v>
      </c>
      <c r="D1048" s="187">
        <v>8219288197.1699991</v>
      </c>
      <c r="E1048" s="187">
        <v>5765236954.2299995</v>
      </c>
      <c r="F1048" s="187">
        <v>7212129999.9899998</v>
      </c>
      <c r="G1048" s="187">
        <v>377055133.06999999</v>
      </c>
      <c r="H1048" s="187">
        <v>1163383130.0800002</v>
      </c>
      <c r="I1048" s="187">
        <v>269708117.50999999</v>
      </c>
      <c r="J1048" s="187"/>
      <c r="K1048" s="187"/>
      <c r="L1048" s="187">
        <v>23006801532.050003</v>
      </c>
    </row>
    <row r="1049" spans="1:12" ht="18" customHeight="1">
      <c r="A1049" s="188" t="s">
        <v>667</v>
      </c>
      <c r="B1049" s="185" t="s">
        <v>777</v>
      </c>
      <c r="C1049" s="186" t="s">
        <v>442</v>
      </c>
      <c r="D1049" s="187">
        <v>208332704.15000001</v>
      </c>
      <c r="E1049" s="187"/>
      <c r="F1049" s="187"/>
      <c r="G1049" s="187">
        <v>3497296.12</v>
      </c>
      <c r="H1049" s="187">
        <v>13177480.140000001</v>
      </c>
      <c r="I1049" s="187"/>
      <c r="J1049" s="187"/>
      <c r="K1049" s="187"/>
      <c r="L1049" s="187">
        <v>225007480.41000003</v>
      </c>
    </row>
    <row r="1050" spans="1:12" ht="18" customHeight="1">
      <c r="A1050" s="188"/>
      <c r="B1050" s="185" t="s">
        <v>778</v>
      </c>
      <c r="C1050" s="186" t="s">
        <v>443</v>
      </c>
      <c r="D1050" s="187">
        <v>2760936</v>
      </c>
      <c r="E1050" s="187"/>
      <c r="F1050" s="187"/>
      <c r="G1050" s="187"/>
      <c r="H1050" s="187"/>
      <c r="I1050" s="187"/>
      <c r="J1050" s="187"/>
      <c r="K1050" s="187"/>
      <c r="L1050" s="187">
        <v>2760936</v>
      </c>
    </row>
    <row r="1051" spans="1:12" ht="18" customHeight="1">
      <c r="A1051" s="188"/>
      <c r="B1051" s="185" t="s">
        <v>779</v>
      </c>
      <c r="C1051" s="186" t="s">
        <v>445</v>
      </c>
      <c r="D1051" s="187">
        <v>3268700</v>
      </c>
      <c r="E1051" s="187"/>
      <c r="F1051" s="187"/>
      <c r="G1051" s="187"/>
      <c r="H1051" s="187">
        <v>131200</v>
      </c>
      <c r="I1051" s="187"/>
      <c r="J1051" s="187"/>
      <c r="K1051" s="187"/>
      <c r="L1051" s="187">
        <v>3399900</v>
      </c>
    </row>
    <row r="1052" spans="1:12" ht="18" customHeight="1">
      <c r="A1052" s="188"/>
      <c r="B1052" s="185" t="s">
        <v>826</v>
      </c>
      <c r="C1052" s="186" t="s">
        <v>447</v>
      </c>
      <c r="D1052" s="187">
        <v>1093626.6100000001</v>
      </c>
      <c r="E1052" s="187"/>
      <c r="F1052" s="187"/>
      <c r="G1052" s="187">
        <v>194185.17</v>
      </c>
      <c r="H1052" s="187">
        <v>299573.43</v>
      </c>
      <c r="I1052" s="187"/>
      <c r="J1052" s="187"/>
      <c r="K1052" s="187"/>
      <c r="L1052" s="187">
        <v>1587385.21</v>
      </c>
    </row>
    <row r="1053" spans="1:12" ht="18" customHeight="1">
      <c r="A1053" s="188"/>
      <c r="B1053" s="185" t="s">
        <v>827</v>
      </c>
      <c r="C1053" s="186" t="s">
        <v>449</v>
      </c>
      <c r="D1053" s="187">
        <v>772208.25</v>
      </c>
      <c r="E1053" s="187"/>
      <c r="F1053" s="187"/>
      <c r="G1053" s="187"/>
      <c r="H1053" s="187">
        <v>101620.75</v>
      </c>
      <c r="I1053" s="187"/>
      <c r="J1053" s="187"/>
      <c r="K1053" s="187"/>
      <c r="L1053" s="187">
        <v>873829</v>
      </c>
    </row>
    <row r="1054" spans="1:12" ht="18" customHeight="1">
      <c r="A1054" s="188"/>
      <c r="B1054" s="185" t="s">
        <v>780</v>
      </c>
      <c r="C1054" s="186" t="s">
        <v>450</v>
      </c>
      <c r="D1054" s="187">
        <v>7340664.6699999999</v>
      </c>
      <c r="E1054" s="187"/>
      <c r="F1054" s="187"/>
      <c r="G1054" s="187"/>
      <c r="H1054" s="187">
        <v>423087</v>
      </c>
      <c r="I1054" s="187"/>
      <c r="J1054" s="187"/>
      <c r="K1054" s="187"/>
      <c r="L1054" s="187">
        <v>7763751.6699999999</v>
      </c>
    </row>
    <row r="1055" spans="1:12" ht="18" customHeight="1">
      <c r="A1055" s="188"/>
      <c r="B1055" s="185" t="s">
        <v>781</v>
      </c>
      <c r="C1055" s="186" t="s">
        <v>452</v>
      </c>
      <c r="D1055" s="187">
        <v>1031275</v>
      </c>
      <c r="E1055" s="187"/>
      <c r="F1055" s="187"/>
      <c r="G1055" s="187">
        <v>60000</v>
      </c>
      <c r="H1055" s="187">
        <v>100000</v>
      </c>
      <c r="I1055" s="187"/>
      <c r="J1055" s="187"/>
      <c r="K1055" s="187"/>
      <c r="L1055" s="187">
        <v>1191275</v>
      </c>
    </row>
    <row r="1056" spans="1:12" ht="18" customHeight="1">
      <c r="A1056" s="188"/>
      <c r="B1056" s="185" t="s">
        <v>782</v>
      </c>
      <c r="C1056" s="186" t="s">
        <v>455</v>
      </c>
      <c r="D1056" s="187">
        <v>1312662</v>
      </c>
      <c r="E1056" s="187"/>
      <c r="F1056" s="187"/>
      <c r="G1056" s="187">
        <v>200000</v>
      </c>
      <c r="H1056" s="187">
        <v>245091</v>
      </c>
      <c r="I1056" s="187"/>
      <c r="J1056" s="187"/>
      <c r="K1056" s="187"/>
      <c r="L1056" s="187">
        <v>1757753</v>
      </c>
    </row>
    <row r="1057" spans="1:12" ht="18" customHeight="1">
      <c r="A1057" s="188"/>
      <c r="B1057" s="185" t="s">
        <v>820</v>
      </c>
      <c r="C1057" s="186" t="s">
        <v>457</v>
      </c>
      <c r="D1057" s="187">
        <v>98940</v>
      </c>
      <c r="E1057" s="187"/>
      <c r="F1057" s="187"/>
      <c r="G1057" s="187">
        <v>20447.599999999999</v>
      </c>
      <c r="H1057" s="187">
        <v>45512.4</v>
      </c>
      <c r="I1057" s="187"/>
      <c r="J1057" s="187"/>
      <c r="K1057" s="187"/>
      <c r="L1057" s="187">
        <v>164900</v>
      </c>
    </row>
    <row r="1058" spans="1:12" ht="18" customHeight="1">
      <c r="A1058" s="188"/>
      <c r="B1058" s="185" t="s">
        <v>783</v>
      </c>
      <c r="C1058" s="186" t="s">
        <v>458</v>
      </c>
      <c r="D1058" s="187">
        <v>90000</v>
      </c>
      <c r="E1058" s="187"/>
      <c r="F1058" s="187"/>
      <c r="G1058" s="187">
        <v>18600</v>
      </c>
      <c r="H1058" s="187">
        <v>41400</v>
      </c>
      <c r="I1058" s="187"/>
      <c r="J1058" s="187"/>
      <c r="K1058" s="187"/>
      <c r="L1058" s="187">
        <v>150000</v>
      </c>
    </row>
    <row r="1059" spans="1:12" ht="18" customHeight="1">
      <c r="A1059" s="188"/>
      <c r="B1059" s="185" t="s">
        <v>784</v>
      </c>
      <c r="C1059" s="186" t="s">
        <v>459</v>
      </c>
      <c r="D1059" s="187">
        <v>77425</v>
      </c>
      <c r="E1059" s="187"/>
      <c r="F1059" s="187"/>
      <c r="G1059" s="187">
        <v>2945</v>
      </c>
      <c r="H1059" s="187">
        <v>6555</v>
      </c>
      <c r="I1059" s="187"/>
      <c r="J1059" s="187"/>
      <c r="K1059" s="187"/>
      <c r="L1059" s="187">
        <v>86925</v>
      </c>
    </row>
    <row r="1060" spans="1:12" ht="18" customHeight="1">
      <c r="A1060" s="188"/>
      <c r="B1060" s="185" t="s">
        <v>785</v>
      </c>
      <c r="C1060" s="186" t="s">
        <v>463</v>
      </c>
      <c r="D1060" s="187">
        <v>1189176</v>
      </c>
      <c r="E1060" s="187"/>
      <c r="F1060" s="187"/>
      <c r="G1060" s="187"/>
      <c r="H1060" s="187">
        <v>29188</v>
      </c>
      <c r="I1060" s="187"/>
      <c r="J1060" s="187"/>
      <c r="K1060" s="187"/>
      <c r="L1060" s="187">
        <v>1218364</v>
      </c>
    </row>
    <row r="1061" spans="1:12" ht="18" customHeight="1">
      <c r="A1061" s="188"/>
      <c r="B1061" s="185" t="s">
        <v>786</v>
      </c>
      <c r="C1061" s="186" t="s">
        <v>471</v>
      </c>
      <c r="D1061" s="187">
        <v>10005549.4</v>
      </c>
      <c r="E1061" s="187"/>
      <c r="F1061" s="187"/>
      <c r="G1061" s="187">
        <v>100000</v>
      </c>
      <c r="H1061" s="187">
        <v>461831.76</v>
      </c>
      <c r="I1061" s="187"/>
      <c r="J1061" s="187"/>
      <c r="K1061" s="187"/>
      <c r="L1061" s="187">
        <v>10567381.16</v>
      </c>
    </row>
    <row r="1062" spans="1:12" ht="18" customHeight="1">
      <c r="A1062" s="188"/>
      <c r="B1062" s="185" t="s">
        <v>787</v>
      </c>
      <c r="C1062" s="186" t="s">
        <v>472</v>
      </c>
      <c r="D1062" s="187">
        <v>4215948.63</v>
      </c>
      <c r="E1062" s="187"/>
      <c r="F1062" s="187"/>
      <c r="G1062" s="187">
        <v>107200</v>
      </c>
      <c r="H1062" s="187">
        <v>440244.21</v>
      </c>
      <c r="I1062" s="187"/>
      <c r="J1062" s="187"/>
      <c r="K1062" s="187"/>
      <c r="L1062" s="187">
        <v>4763392.84</v>
      </c>
    </row>
    <row r="1063" spans="1:12" ht="18" customHeight="1">
      <c r="A1063" s="188"/>
      <c r="B1063" s="185" t="s">
        <v>788</v>
      </c>
      <c r="C1063" s="186" t="s">
        <v>475</v>
      </c>
      <c r="D1063" s="187">
        <v>238076</v>
      </c>
      <c r="E1063" s="187"/>
      <c r="F1063" s="187"/>
      <c r="G1063" s="187"/>
      <c r="H1063" s="187"/>
      <c r="I1063" s="187"/>
      <c r="J1063" s="187"/>
      <c r="K1063" s="187"/>
      <c r="L1063" s="187">
        <v>238076</v>
      </c>
    </row>
    <row r="1064" spans="1:12" ht="18" customHeight="1">
      <c r="A1064" s="188"/>
      <c r="B1064" s="185" t="s">
        <v>789</v>
      </c>
      <c r="C1064" s="186" t="s">
        <v>476</v>
      </c>
      <c r="D1064" s="187">
        <v>21546835.73</v>
      </c>
      <c r="E1064" s="187"/>
      <c r="F1064" s="187"/>
      <c r="G1064" s="187">
        <v>275000</v>
      </c>
      <c r="H1064" s="187">
        <v>1802740.92</v>
      </c>
      <c r="I1064" s="187"/>
      <c r="J1064" s="187"/>
      <c r="K1064" s="187"/>
      <c r="L1064" s="187">
        <v>23624576.649999999</v>
      </c>
    </row>
    <row r="1065" spans="1:12" ht="18" customHeight="1">
      <c r="A1065" s="188"/>
      <c r="B1065" s="185" t="s">
        <v>790</v>
      </c>
      <c r="C1065" s="186" t="s">
        <v>477</v>
      </c>
      <c r="D1065" s="187">
        <v>21405664.890000001</v>
      </c>
      <c r="E1065" s="187"/>
      <c r="F1065" s="187"/>
      <c r="G1065" s="187">
        <v>246095</v>
      </c>
      <c r="H1065" s="187">
        <v>2095537.61</v>
      </c>
      <c r="I1065" s="187"/>
      <c r="J1065" s="187"/>
      <c r="K1065" s="187"/>
      <c r="L1065" s="187">
        <v>23747297.5</v>
      </c>
    </row>
    <row r="1066" spans="1:12" ht="18" customHeight="1">
      <c r="A1066" s="188"/>
      <c r="B1066" s="185" t="s">
        <v>791</v>
      </c>
      <c r="C1066" s="186" t="s">
        <v>478</v>
      </c>
      <c r="D1066" s="187">
        <v>4515354.74</v>
      </c>
      <c r="E1066" s="187"/>
      <c r="F1066" s="187"/>
      <c r="G1066" s="187">
        <v>160000</v>
      </c>
      <c r="H1066" s="187">
        <v>462468.29</v>
      </c>
      <c r="I1066" s="187"/>
      <c r="J1066" s="187"/>
      <c r="K1066" s="187"/>
      <c r="L1066" s="187">
        <v>5137823.03</v>
      </c>
    </row>
    <row r="1067" spans="1:12" ht="18" customHeight="1">
      <c r="A1067" s="188"/>
      <c r="B1067" s="185" t="s">
        <v>792</v>
      </c>
      <c r="C1067" s="186" t="s">
        <v>480</v>
      </c>
      <c r="D1067" s="187">
        <v>1061667.1000000001</v>
      </c>
      <c r="E1067" s="187"/>
      <c r="F1067" s="187"/>
      <c r="G1067" s="187">
        <v>100000</v>
      </c>
      <c r="H1067" s="187">
        <v>100000</v>
      </c>
      <c r="I1067" s="187"/>
      <c r="J1067" s="187"/>
      <c r="K1067" s="187"/>
      <c r="L1067" s="187">
        <v>1261667.1000000001</v>
      </c>
    </row>
    <row r="1068" spans="1:12" ht="18" customHeight="1">
      <c r="A1068" s="188"/>
      <c r="B1068" s="185" t="s">
        <v>793</v>
      </c>
      <c r="C1068" s="186" t="s">
        <v>482</v>
      </c>
      <c r="D1068" s="187">
        <v>4503392.1900000004</v>
      </c>
      <c r="E1068" s="187"/>
      <c r="F1068" s="187"/>
      <c r="G1068" s="187"/>
      <c r="H1068" s="187"/>
      <c r="I1068" s="187"/>
      <c r="J1068" s="187"/>
      <c r="K1068" s="187"/>
      <c r="L1068" s="187">
        <v>4503392.1900000004</v>
      </c>
    </row>
    <row r="1069" spans="1:12" ht="18" customHeight="1">
      <c r="A1069" s="188"/>
      <c r="B1069" s="185" t="s">
        <v>794</v>
      </c>
      <c r="C1069" s="186" t="s">
        <v>484</v>
      </c>
      <c r="D1069" s="187">
        <v>689704.55</v>
      </c>
      <c r="E1069" s="187"/>
      <c r="F1069" s="187"/>
      <c r="G1069" s="187"/>
      <c r="H1069" s="187"/>
      <c r="I1069" s="187"/>
      <c r="J1069" s="187"/>
      <c r="K1069" s="187"/>
      <c r="L1069" s="187">
        <v>689704.55</v>
      </c>
    </row>
    <row r="1070" spans="1:12" ht="18" customHeight="1">
      <c r="A1070" s="188"/>
      <c r="B1070" s="185" t="s">
        <v>795</v>
      </c>
      <c r="C1070" s="186" t="s">
        <v>486</v>
      </c>
      <c r="D1070" s="187">
        <v>24199592.809999999</v>
      </c>
      <c r="E1070" s="187"/>
      <c r="F1070" s="187"/>
      <c r="G1070" s="187">
        <v>120898.34</v>
      </c>
      <c r="H1070" s="187">
        <v>4185929.67</v>
      </c>
      <c r="I1070" s="187"/>
      <c r="J1070" s="187"/>
      <c r="K1070" s="187"/>
      <c r="L1070" s="187">
        <v>28506420.82</v>
      </c>
    </row>
    <row r="1071" spans="1:12" ht="18" customHeight="1">
      <c r="A1071" s="188"/>
      <c r="B1071" s="185" t="s">
        <v>821</v>
      </c>
      <c r="C1071" s="186" t="s">
        <v>488</v>
      </c>
      <c r="D1071" s="187">
        <v>87606</v>
      </c>
      <c r="E1071" s="187"/>
      <c r="F1071" s="187"/>
      <c r="G1071" s="187"/>
      <c r="H1071" s="187"/>
      <c r="I1071" s="187"/>
      <c r="J1071" s="187"/>
      <c r="K1071" s="187"/>
      <c r="L1071" s="187">
        <v>87606</v>
      </c>
    </row>
    <row r="1072" spans="1:12" ht="18" customHeight="1">
      <c r="A1072" s="188"/>
      <c r="B1072" s="185" t="s">
        <v>796</v>
      </c>
      <c r="C1072" s="186" t="s">
        <v>489</v>
      </c>
      <c r="D1072" s="187">
        <v>189005</v>
      </c>
      <c r="E1072" s="187"/>
      <c r="F1072" s="187"/>
      <c r="G1072" s="187">
        <v>3366.6</v>
      </c>
      <c r="H1072" s="187">
        <v>7493.4</v>
      </c>
      <c r="I1072" s="187"/>
      <c r="J1072" s="187"/>
      <c r="K1072" s="187"/>
      <c r="L1072" s="187">
        <v>199865</v>
      </c>
    </row>
    <row r="1073" spans="1:12" ht="18" customHeight="1">
      <c r="A1073" s="188"/>
      <c r="B1073" s="185" t="s">
        <v>797</v>
      </c>
      <c r="C1073" s="186" t="s">
        <v>490</v>
      </c>
      <c r="D1073" s="187">
        <v>1009046.11</v>
      </c>
      <c r="E1073" s="187"/>
      <c r="F1073" s="187"/>
      <c r="G1073" s="187">
        <v>58000</v>
      </c>
      <c r="H1073" s="187">
        <v>20905.54</v>
      </c>
      <c r="I1073" s="187"/>
      <c r="J1073" s="187"/>
      <c r="K1073" s="187"/>
      <c r="L1073" s="187">
        <v>1087951.6499999999</v>
      </c>
    </row>
    <row r="1074" spans="1:12" ht="18" customHeight="1">
      <c r="A1074" s="188"/>
      <c r="B1074" s="185" t="s">
        <v>798</v>
      </c>
      <c r="C1074" s="186" t="s">
        <v>491</v>
      </c>
      <c r="D1074" s="187">
        <v>197973</v>
      </c>
      <c r="E1074" s="187"/>
      <c r="F1074" s="187"/>
      <c r="G1074" s="187"/>
      <c r="H1074" s="187"/>
      <c r="I1074" s="187"/>
      <c r="J1074" s="187"/>
      <c r="K1074" s="187"/>
      <c r="L1074" s="187">
        <v>197973</v>
      </c>
    </row>
    <row r="1075" spans="1:12" ht="18" customHeight="1">
      <c r="A1075" s="188"/>
      <c r="B1075" s="185" t="s">
        <v>822</v>
      </c>
      <c r="C1075" s="186" t="s">
        <v>494</v>
      </c>
      <c r="D1075" s="187">
        <v>1654116</v>
      </c>
      <c r="E1075" s="187"/>
      <c r="F1075" s="187"/>
      <c r="G1075" s="187">
        <v>1723673.15</v>
      </c>
      <c r="H1075" s="187">
        <v>2360327.85</v>
      </c>
      <c r="I1075" s="187"/>
      <c r="J1075" s="187"/>
      <c r="K1075" s="187"/>
      <c r="L1075" s="187">
        <v>5738117</v>
      </c>
    </row>
    <row r="1076" spans="1:12" ht="18" customHeight="1">
      <c r="A1076" s="188"/>
      <c r="B1076" s="185" t="s">
        <v>816</v>
      </c>
      <c r="C1076" s="186" t="s">
        <v>495</v>
      </c>
      <c r="D1076" s="187">
        <v>143110</v>
      </c>
      <c r="E1076" s="187"/>
      <c r="F1076" s="187"/>
      <c r="G1076" s="187"/>
      <c r="H1076" s="187"/>
      <c r="I1076" s="187"/>
      <c r="J1076" s="187"/>
      <c r="K1076" s="187"/>
      <c r="L1076" s="187">
        <v>143110</v>
      </c>
    </row>
    <row r="1077" spans="1:12" ht="18" customHeight="1">
      <c r="A1077" s="188"/>
      <c r="B1077" s="185" t="s">
        <v>799</v>
      </c>
      <c r="C1077" s="186" t="s">
        <v>496</v>
      </c>
      <c r="D1077" s="187">
        <v>135512427.30000001</v>
      </c>
      <c r="E1077" s="187"/>
      <c r="F1077" s="187"/>
      <c r="G1077" s="187">
        <v>700995.2</v>
      </c>
      <c r="H1077" s="187">
        <v>16596595.6</v>
      </c>
      <c r="I1077" s="187"/>
      <c r="J1077" s="187"/>
      <c r="K1077" s="187"/>
      <c r="L1077" s="187">
        <v>152810018.09999999</v>
      </c>
    </row>
    <row r="1078" spans="1:12" ht="18" customHeight="1">
      <c r="A1078" s="188"/>
      <c r="B1078" s="185" t="s">
        <v>800</v>
      </c>
      <c r="C1078" s="186" t="s">
        <v>497</v>
      </c>
      <c r="D1078" s="187">
        <v>416360</v>
      </c>
      <c r="E1078" s="187"/>
      <c r="F1078" s="187"/>
      <c r="G1078" s="187"/>
      <c r="H1078" s="187"/>
      <c r="I1078" s="187"/>
      <c r="J1078" s="187"/>
      <c r="K1078" s="187"/>
      <c r="L1078" s="187">
        <v>416360</v>
      </c>
    </row>
    <row r="1079" spans="1:12" ht="18" customHeight="1">
      <c r="A1079" s="188"/>
      <c r="B1079" s="185" t="s">
        <v>810</v>
      </c>
      <c r="C1079" s="186" t="s">
        <v>500</v>
      </c>
      <c r="D1079" s="187">
        <v>50000</v>
      </c>
      <c r="E1079" s="187">
        <v>0</v>
      </c>
      <c r="F1079" s="187"/>
      <c r="G1079" s="187">
        <v>140950</v>
      </c>
      <c r="H1079" s="187">
        <v>31050</v>
      </c>
      <c r="I1079" s="187"/>
      <c r="J1079" s="187"/>
      <c r="K1079" s="187"/>
      <c r="L1079" s="187">
        <v>222000</v>
      </c>
    </row>
    <row r="1080" spans="1:12" ht="18" customHeight="1">
      <c r="A1080" s="188"/>
      <c r="B1080" s="185" t="s">
        <v>832</v>
      </c>
      <c r="C1080" s="186" t="s">
        <v>501</v>
      </c>
      <c r="D1080" s="187">
        <v>2323023</v>
      </c>
      <c r="E1080" s="187">
        <v>0</v>
      </c>
      <c r="F1080" s="187"/>
      <c r="G1080" s="187">
        <v>0</v>
      </c>
      <c r="H1080" s="187">
        <v>300000</v>
      </c>
      <c r="I1080" s="187"/>
      <c r="J1080" s="187"/>
      <c r="K1080" s="187"/>
      <c r="L1080" s="187">
        <v>2623023</v>
      </c>
    </row>
    <row r="1081" spans="1:12" ht="18" customHeight="1">
      <c r="A1081" s="188"/>
      <c r="B1081" s="185" t="s">
        <v>801</v>
      </c>
      <c r="C1081" s="186" t="s">
        <v>504</v>
      </c>
      <c r="D1081" s="187">
        <v>11289515</v>
      </c>
      <c r="E1081" s="187">
        <v>0</v>
      </c>
      <c r="F1081" s="187"/>
      <c r="G1081" s="187">
        <v>3929722.5</v>
      </c>
      <c r="H1081" s="187"/>
      <c r="I1081" s="187"/>
      <c r="J1081" s="187"/>
      <c r="K1081" s="187"/>
      <c r="L1081" s="187">
        <v>15219237.5</v>
      </c>
    </row>
    <row r="1082" spans="1:12" ht="18" customHeight="1">
      <c r="A1082" s="188"/>
      <c r="B1082" s="185" t="s">
        <v>811</v>
      </c>
      <c r="C1082" s="186" t="s">
        <v>505</v>
      </c>
      <c r="D1082" s="187">
        <v>433286</v>
      </c>
      <c r="E1082" s="187"/>
      <c r="F1082" s="187"/>
      <c r="G1082" s="187"/>
      <c r="H1082" s="187"/>
      <c r="I1082" s="187"/>
      <c r="J1082" s="187"/>
      <c r="K1082" s="187"/>
      <c r="L1082" s="187">
        <v>433286</v>
      </c>
    </row>
    <row r="1083" spans="1:12" ht="18" customHeight="1">
      <c r="A1083" s="188"/>
      <c r="B1083" s="185" t="s">
        <v>812</v>
      </c>
      <c r="C1083" s="186" t="s">
        <v>507</v>
      </c>
      <c r="D1083" s="187">
        <v>17040558.010000002</v>
      </c>
      <c r="E1083" s="187">
        <v>0</v>
      </c>
      <c r="F1083" s="187"/>
      <c r="G1083" s="187">
        <v>189680.51</v>
      </c>
      <c r="H1083" s="187">
        <v>2205990.42</v>
      </c>
      <c r="I1083" s="187"/>
      <c r="J1083" s="187"/>
      <c r="K1083" s="187"/>
      <c r="L1083" s="187">
        <v>19436228.940000005</v>
      </c>
    </row>
    <row r="1084" spans="1:12" ht="18" customHeight="1">
      <c r="A1084" s="188"/>
      <c r="B1084" s="185" t="s">
        <v>802</v>
      </c>
      <c r="C1084" s="186" t="s">
        <v>508</v>
      </c>
      <c r="D1084" s="187">
        <v>763205</v>
      </c>
      <c r="E1084" s="187"/>
      <c r="F1084" s="187"/>
      <c r="G1084" s="187"/>
      <c r="H1084" s="187">
        <v>11400</v>
      </c>
      <c r="I1084" s="187"/>
      <c r="J1084" s="187"/>
      <c r="K1084" s="187"/>
      <c r="L1084" s="187">
        <v>774605</v>
      </c>
    </row>
    <row r="1085" spans="1:12" ht="18" customHeight="1">
      <c r="A1085" s="188"/>
      <c r="B1085" s="185" t="s">
        <v>804</v>
      </c>
      <c r="C1085" s="186" t="s">
        <v>765</v>
      </c>
      <c r="D1085" s="187">
        <v>9929715.9800000004</v>
      </c>
      <c r="E1085" s="187"/>
      <c r="F1085" s="187"/>
      <c r="G1085" s="187">
        <v>77000</v>
      </c>
      <c r="H1085" s="187">
        <v>1084339.1499999999</v>
      </c>
      <c r="I1085" s="187"/>
      <c r="J1085" s="187"/>
      <c r="K1085" s="187"/>
      <c r="L1085" s="187">
        <v>11091055.130000001</v>
      </c>
    </row>
    <row r="1086" spans="1:12" ht="18" customHeight="1">
      <c r="A1086" s="188"/>
      <c r="B1086" s="185" t="s">
        <v>871</v>
      </c>
      <c r="C1086" s="186" t="s">
        <v>521</v>
      </c>
      <c r="D1086" s="187">
        <v>336496.5</v>
      </c>
      <c r="E1086" s="187"/>
      <c r="F1086" s="187"/>
      <c r="G1086" s="187"/>
      <c r="H1086" s="187">
        <v>446053.5</v>
      </c>
      <c r="I1086" s="187"/>
      <c r="J1086" s="187"/>
      <c r="K1086" s="187"/>
      <c r="L1086" s="187">
        <v>782550</v>
      </c>
    </row>
    <row r="1087" spans="1:12" ht="18" customHeight="1">
      <c r="A1087" s="188"/>
      <c r="B1087" s="185" t="s">
        <v>881</v>
      </c>
      <c r="C1087" s="186" t="s">
        <v>525</v>
      </c>
      <c r="D1087" s="187">
        <v>1245388.98</v>
      </c>
      <c r="E1087" s="187"/>
      <c r="F1087" s="187"/>
      <c r="G1087" s="187"/>
      <c r="H1087" s="187">
        <v>1650865.02</v>
      </c>
      <c r="I1087" s="187"/>
      <c r="J1087" s="187"/>
      <c r="K1087" s="187"/>
      <c r="L1087" s="187">
        <v>2896254</v>
      </c>
    </row>
    <row r="1088" spans="1:12" ht="18" customHeight="1">
      <c r="A1088" s="188"/>
      <c r="B1088" s="185" t="s">
        <v>883</v>
      </c>
      <c r="C1088" s="186" t="s">
        <v>549</v>
      </c>
      <c r="D1088" s="187">
        <v>250000</v>
      </c>
      <c r="E1088" s="187"/>
      <c r="F1088" s="187"/>
      <c r="G1088" s="187"/>
      <c r="H1088" s="187"/>
      <c r="I1088" s="187"/>
      <c r="J1088" s="187"/>
      <c r="K1088" s="187"/>
      <c r="L1088" s="187">
        <v>250000</v>
      </c>
    </row>
    <row r="1089" spans="1:12" ht="18" customHeight="1">
      <c r="A1089" s="188"/>
      <c r="B1089" s="185" t="s">
        <v>834</v>
      </c>
      <c r="C1089" s="186" t="s">
        <v>552</v>
      </c>
      <c r="D1089" s="187">
        <v>0</v>
      </c>
      <c r="E1089" s="187"/>
      <c r="F1089" s="187"/>
      <c r="G1089" s="187"/>
      <c r="H1089" s="187"/>
      <c r="I1089" s="187"/>
      <c r="J1089" s="187"/>
      <c r="K1089" s="187"/>
      <c r="L1089" s="187">
        <v>0</v>
      </c>
    </row>
    <row r="1090" spans="1:12" ht="18" customHeight="1">
      <c r="A1090" s="188"/>
      <c r="B1090" s="185" t="s">
        <v>902</v>
      </c>
      <c r="C1090" s="186" t="s">
        <v>560</v>
      </c>
      <c r="D1090" s="187"/>
      <c r="E1090" s="187">
        <v>0</v>
      </c>
      <c r="F1090" s="187"/>
      <c r="G1090" s="187"/>
      <c r="H1090" s="187"/>
      <c r="I1090" s="187"/>
      <c r="J1090" s="187"/>
      <c r="K1090" s="187"/>
      <c r="L1090" s="187">
        <v>0</v>
      </c>
    </row>
    <row r="1091" spans="1:12" ht="18" customHeight="1">
      <c r="A1091" s="188"/>
      <c r="B1091" s="185" t="s">
        <v>884</v>
      </c>
      <c r="C1091" s="186" t="s">
        <v>565</v>
      </c>
      <c r="D1091" s="187">
        <v>2671387.69</v>
      </c>
      <c r="E1091" s="187"/>
      <c r="F1091" s="187"/>
      <c r="G1091" s="187">
        <v>900000</v>
      </c>
      <c r="H1091" s="187">
        <v>900000</v>
      </c>
      <c r="I1091" s="187"/>
      <c r="J1091" s="187"/>
      <c r="K1091" s="187"/>
      <c r="L1091" s="187">
        <v>4471387.6899999995</v>
      </c>
    </row>
    <row r="1092" spans="1:12" ht="18" customHeight="1">
      <c r="A1092" s="188"/>
      <c r="B1092" s="185" t="s">
        <v>854</v>
      </c>
      <c r="C1092" s="186" t="s">
        <v>566</v>
      </c>
      <c r="D1092" s="187">
        <v>1153552.81</v>
      </c>
      <c r="E1092" s="187"/>
      <c r="F1092" s="187"/>
      <c r="G1092" s="187">
        <v>369035.2</v>
      </c>
      <c r="H1092" s="187">
        <v>400000</v>
      </c>
      <c r="I1092" s="187"/>
      <c r="J1092" s="187"/>
      <c r="K1092" s="187"/>
      <c r="L1092" s="187">
        <v>1922588.01</v>
      </c>
    </row>
    <row r="1093" spans="1:12" ht="18" customHeight="1">
      <c r="A1093" s="188"/>
      <c r="B1093" s="185" t="s">
        <v>817</v>
      </c>
      <c r="C1093" s="186" t="s">
        <v>573</v>
      </c>
      <c r="D1093" s="187">
        <v>19391460.5</v>
      </c>
      <c r="E1093" s="187"/>
      <c r="F1093" s="187"/>
      <c r="G1093" s="187">
        <v>2200000</v>
      </c>
      <c r="H1093" s="187">
        <v>3684434.72</v>
      </c>
      <c r="I1093" s="187"/>
      <c r="J1093" s="187"/>
      <c r="K1093" s="187"/>
      <c r="L1093" s="187">
        <v>25275895.219999999</v>
      </c>
    </row>
    <row r="1094" spans="1:12" ht="18" customHeight="1">
      <c r="A1094" s="188"/>
      <c r="B1094" s="185" t="s">
        <v>848</v>
      </c>
      <c r="C1094" s="186" t="s">
        <v>574</v>
      </c>
      <c r="D1094" s="187">
        <v>0</v>
      </c>
      <c r="E1094" s="187"/>
      <c r="F1094" s="187"/>
      <c r="G1094" s="187">
        <v>0</v>
      </c>
      <c r="H1094" s="187">
        <v>0</v>
      </c>
      <c r="I1094" s="187"/>
      <c r="J1094" s="187"/>
      <c r="K1094" s="187"/>
      <c r="L1094" s="187">
        <v>0</v>
      </c>
    </row>
    <row r="1095" spans="1:12" ht="18" customHeight="1">
      <c r="A1095" s="188"/>
      <c r="B1095" s="185" t="s">
        <v>805</v>
      </c>
      <c r="C1095" s="186" t="s">
        <v>586</v>
      </c>
      <c r="D1095" s="187">
        <v>3227842</v>
      </c>
      <c r="E1095" s="187"/>
      <c r="F1095" s="187"/>
      <c r="G1095" s="187"/>
      <c r="H1095" s="187"/>
      <c r="I1095" s="187"/>
      <c r="J1095" s="187"/>
      <c r="K1095" s="187"/>
      <c r="L1095" s="187">
        <v>3227842</v>
      </c>
    </row>
    <row r="1096" spans="1:12" ht="18" customHeight="1">
      <c r="A1096" s="188"/>
      <c r="B1096" s="185" t="s">
        <v>824</v>
      </c>
      <c r="C1096" s="186" t="s">
        <v>590</v>
      </c>
      <c r="D1096" s="187">
        <v>8681406</v>
      </c>
      <c r="E1096" s="187"/>
      <c r="F1096" s="187"/>
      <c r="G1096" s="187"/>
      <c r="H1096" s="187">
        <v>57822719</v>
      </c>
      <c r="I1096" s="187"/>
      <c r="J1096" s="187"/>
      <c r="K1096" s="187"/>
      <c r="L1096" s="187">
        <v>66504125</v>
      </c>
    </row>
    <row r="1097" spans="1:12" ht="18" customHeight="1">
      <c r="A1097" s="188"/>
      <c r="B1097" s="185" t="s">
        <v>806</v>
      </c>
      <c r="C1097" s="186" t="s">
        <v>591</v>
      </c>
      <c r="D1097" s="187">
        <v>29351771.469999999</v>
      </c>
      <c r="E1097" s="187"/>
      <c r="F1097" s="187"/>
      <c r="G1097" s="187">
        <v>624654.96</v>
      </c>
      <c r="H1097" s="187">
        <v>8122564.1699999999</v>
      </c>
      <c r="I1097" s="187"/>
      <c r="J1097" s="187"/>
      <c r="K1097" s="187"/>
      <c r="L1097" s="187">
        <v>38098990.600000001</v>
      </c>
    </row>
    <row r="1098" spans="1:12" ht="18" customHeight="1">
      <c r="A1098" s="188"/>
      <c r="B1098" s="185" t="s">
        <v>807</v>
      </c>
      <c r="C1098" s="186" t="s">
        <v>592</v>
      </c>
      <c r="D1098" s="187">
        <v>12080426.75</v>
      </c>
      <c r="E1098" s="187"/>
      <c r="F1098" s="187"/>
      <c r="G1098" s="187">
        <v>0</v>
      </c>
      <c r="H1098" s="187">
        <v>1600902.19</v>
      </c>
      <c r="I1098" s="187"/>
      <c r="J1098" s="187"/>
      <c r="K1098" s="187"/>
      <c r="L1098" s="187">
        <v>13681328.939999999</v>
      </c>
    </row>
    <row r="1099" spans="1:12" ht="18" customHeight="1">
      <c r="A1099" s="188"/>
      <c r="B1099" s="185" t="s">
        <v>818</v>
      </c>
      <c r="C1099" s="186" t="s">
        <v>596</v>
      </c>
      <c r="D1099" s="187">
        <v>262772.52</v>
      </c>
      <c r="E1099" s="187"/>
      <c r="F1099" s="187"/>
      <c r="G1099" s="187">
        <v>2417967</v>
      </c>
      <c r="H1099" s="187">
        <v>1540195</v>
      </c>
      <c r="I1099" s="187"/>
      <c r="J1099" s="187"/>
      <c r="K1099" s="187"/>
      <c r="L1099" s="187">
        <v>4220934.5199999996</v>
      </c>
    </row>
    <row r="1100" spans="1:12" ht="18" customHeight="1">
      <c r="A1100" s="188"/>
      <c r="B1100" s="185" t="s">
        <v>876</v>
      </c>
      <c r="C1100" s="186" t="s">
        <v>601</v>
      </c>
      <c r="D1100" s="187">
        <v>249636139.59</v>
      </c>
      <c r="E1100" s="187"/>
      <c r="F1100" s="187"/>
      <c r="G1100" s="187"/>
      <c r="H1100" s="187"/>
      <c r="I1100" s="187"/>
      <c r="J1100" s="187"/>
      <c r="K1100" s="187"/>
      <c r="L1100" s="187">
        <v>249636139.59</v>
      </c>
    </row>
    <row r="1101" spans="1:12" ht="18" customHeight="1">
      <c r="A1101" s="188"/>
      <c r="B1101" s="185" t="s">
        <v>900</v>
      </c>
      <c r="C1101" s="186" t="s">
        <v>606</v>
      </c>
      <c r="D1101" s="187">
        <v>7194693876.2700005</v>
      </c>
      <c r="E1101" s="187"/>
      <c r="F1101" s="187"/>
      <c r="G1101" s="187">
        <v>84519635.159999996</v>
      </c>
      <c r="H1101" s="187">
        <v>1639434459.4100001</v>
      </c>
      <c r="I1101" s="187"/>
      <c r="J1101" s="187">
        <v>666018469.34000003</v>
      </c>
      <c r="K1101" s="187"/>
      <c r="L1101" s="187">
        <v>9584666440.1800003</v>
      </c>
    </row>
    <row r="1102" spans="1:12" ht="18" customHeight="1">
      <c r="A1102" s="188"/>
      <c r="B1102" s="185" t="s">
        <v>878</v>
      </c>
      <c r="C1102" s="186" t="s">
        <v>608</v>
      </c>
      <c r="D1102" s="187">
        <v>471496371.5</v>
      </c>
      <c r="E1102" s="187"/>
      <c r="F1102" s="187"/>
      <c r="G1102" s="187">
        <v>34453894.759999998</v>
      </c>
      <c r="H1102" s="187">
        <v>86292379.989999995</v>
      </c>
      <c r="I1102" s="187"/>
      <c r="J1102" s="187"/>
      <c r="K1102" s="187"/>
      <c r="L1102" s="187">
        <v>592242646.25</v>
      </c>
    </row>
    <row r="1103" spans="1:12" ht="18" customHeight="1">
      <c r="A1103" s="188"/>
      <c r="B1103" s="185" t="s">
        <v>808</v>
      </c>
      <c r="C1103" s="186" t="s">
        <v>609</v>
      </c>
      <c r="D1103" s="187">
        <v>238682451.02000001</v>
      </c>
      <c r="E1103" s="187"/>
      <c r="F1103" s="187"/>
      <c r="G1103" s="187"/>
      <c r="H1103" s="187"/>
      <c r="I1103" s="187"/>
      <c r="J1103" s="187"/>
      <c r="K1103" s="187"/>
      <c r="L1103" s="187">
        <v>238682451.02000001</v>
      </c>
    </row>
    <row r="1104" spans="1:12" ht="18" customHeight="1">
      <c r="A1104" s="188"/>
      <c r="B1104" s="185" t="s">
        <v>840</v>
      </c>
      <c r="C1104" s="186" t="s">
        <v>611</v>
      </c>
      <c r="D1104" s="187">
        <v>950550</v>
      </c>
      <c r="E1104" s="187"/>
      <c r="F1104" s="187"/>
      <c r="G1104" s="187"/>
      <c r="H1104" s="187"/>
      <c r="I1104" s="187"/>
      <c r="J1104" s="187"/>
      <c r="K1104" s="187"/>
      <c r="L1104" s="187">
        <v>950550</v>
      </c>
    </row>
    <row r="1105" spans="1:12" ht="18" customHeight="1">
      <c r="A1105" s="188"/>
      <c r="B1105" s="185" t="s">
        <v>813</v>
      </c>
      <c r="C1105" s="186" t="s">
        <v>613</v>
      </c>
      <c r="D1105" s="187">
        <v>6341230.0800000001</v>
      </c>
      <c r="E1105" s="187"/>
      <c r="F1105" s="187"/>
      <c r="G1105" s="187">
        <v>11161293.68</v>
      </c>
      <c r="H1105" s="187">
        <v>74931433.370000005</v>
      </c>
      <c r="I1105" s="187"/>
      <c r="J1105" s="187"/>
      <c r="K1105" s="187"/>
      <c r="L1105" s="187">
        <v>92433957.129999995</v>
      </c>
    </row>
    <row r="1106" spans="1:12" ht="18" customHeight="1">
      <c r="A1106" s="188"/>
      <c r="B1106" s="185" t="s">
        <v>841</v>
      </c>
      <c r="C1106" s="186" t="s">
        <v>614</v>
      </c>
      <c r="D1106" s="187">
        <v>399903384.79000002</v>
      </c>
      <c r="E1106" s="187">
        <v>0</v>
      </c>
      <c r="F1106" s="187"/>
      <c r="G1106" s="187">
        <v>59971926.280000001</v>
      </c>
      <c r="H1106" s="187">
        <v>218450626.16</v>
      </c>
      <c r="I1106" s="187">
        <v>2215811.2000000002</v>
      </c>
      <c r="J1106" s="187">
        <v>29183200.710000001</v>
      </c>
      <c r="K1106" s="187"/>
      <c r="L1106" s="187">
        <v>709724949.13999999</v>
      </c>
    </row>
    <row r="1107" spans="1:12" ht="18" customHeight="1">
      <c r="A1107" s="188"/>
      <c r="B1107" s="185" t="s">
        <v>868</v>
      </c>
      <c r="C1107" s="186" t="s">
        <v>617</v>
      </c>
      <c r="D1107" s="187">
        <v>9733185</v>
      </c>
      <c r="E1107" s="187"/>
      <c r="F1107" s="187"/>
      <c r="G1107" s="187"/>
      <c r="H1107" s="187"/>
      <c r="I1107" s="187"/>
      <c r="J1107" s="187"/>
      <c r="K1107" s="187"/>
      <c r="L1107" s="187">
        <v>9733185</v>
      </c>
    </row>
    <row r="1108" spans="1:12" ht="18" customHeight="1">
      <c r="A1108" s="188"/>
      <c r="C1108" s="186" t="s">
        <v>903</v>
      </c>
      <c r="D1108" s="187">
        <v>9150878743.5900021</v>
      </c>
      <c r="E1108" s="187">
        <v>0</v>
      </c>
      <c r="F1108" s="187"/>
      <c r="G1108" s="187">
        <v>208544462.22999999</v>
      </c>
      <c r="H1108" s="187">
        <v>2142044194.6700003</v>
      </c>
      <c r="I1108" s="187">
        <v>2215811.2000000002</v>
      </c>
      <c r="J1108" s="187">
        <v>695201670.05000007</v>
      </c>
      <c r="K1108" s="187"/>
      <c r="L1108" s="187">
        <v>12198884881.74</v>
      </c>
    </row>
    <row r="1109" spans="1:12" ht="18" customHeight="1">
      <c r="A1109" s="188" t="s">
        <v>668</v>
      </c>
      <c r="B1109" s="185" t="s">
        <v>777</v>
      </c>
      <c r="C1109" s="186" t="s">
        <v>442</v>
      </c>
      <c r="D1109" s="187">
        <v>38907712653.800003</v>
      </c>
      <c r="E1109" s="187"/>
      <c r="F1109" s="187"/>
      <c r="G1109" s="187"/>
      <c r="H1109" s="187"/>
      <c r="I1109" s="187"/>
      <c r="J1109" s="187"/>
      <c r="K1109" s="187"/>
      <c r="L1109" s="187">
        <v>38907712653.800003</v>
      </c>
    </row>
    <row r="1110" spans="1:12" ht="18" customHeight="1">
      <c r="A1110" s="188"/>
      <c r="B1110" s="185" t="s">
        <v>778</v>
      </c>
      <c r="C1110" s="186" t="s">
        <v>443</v>
      </c>
      <c r="D1110" s="187">
        <v>6069180</v>
      </c>
      <c r="E1110" s="187"/>
      <c r="F1110" s="187"/>
      <c r="G1110" s="187"/>
      <c r="H1110" s="187"/>
      <c r="I1110" s="187"/>
      <c r="J1110" s="187"/>
      <c r="K1110" s="187"/>
      <c r="L1110" s="187">
        <v>6069180</v>
      </c>
    </row>
    <row r="1111" spans="1:12" ht="18" customHeight="1">
      <c r="A1111" s="188"/>
      <c r="B1111" s="185" t="s">
        <v>779</v>
      </c>
      <c r="C1111" s="186" t="s">
        <v>445</v>
      </c>
      <c r="D1111" s="187">
        <v>957963047.58000004</v>
      </c>
      <c r="E1111" s="187"/>
      <c r="F1111" s="187"/>
      <c r="G1111" s="187"/>
      <c r="H1111" s="187"/>
      <c r="I1111" s="187"/>
      <c r="J1111" s="187"/>
      <c r="K1111" s="187"/>
      <c r="L1111" s="187">
        <v>957963047.58000004</v>
      </c>
    </row>
    <row r="1112" spans="1:12" ht="18" customHeight="1">
      <c r="A1112" s="188"/>
      <c r="B1112" s="185" t="s">
        <v>843</v>
      </c>
      <c r="C1112" s="186" t="s">
        <v>446</v>
      </c>
      <c r="D1112" s="187">
        <v>6741613313.1700001</v>
      </c>
      <c r="E1112" s="187"/>
      <c r="F1112" s="187"/>
      <c r="G1112" s="187"/>
      <c r="H1112" s="187"/>
      <c r="I1112" s="187"/>
      <c r="J1112" s="187"/>
      <c r="K1112" s="187"/>
      <c r="L1112" s="187">
        <v>6741613313.1700001</v>
      </c>
    </row>
    <row r="1113" spans="1:12" ht="18" customHeight="1">
      <c r="A1113" s="188"/>
      <c r="B1113" s="185" t="s">
        <v>827</v>
      </c>
      <c r="C1113" s="186" t="s">
        <v>449</v>
      </c>
      <c r="D1113" s="187">
        <v>313857115.92000002</v>
      </c>
      <c r="E1113" s="187"/>
      <c r="F1113" s="187"/>
      <c r="G1113" s="187"/>
      <c r="H1113" s="187"/>
      <c r="I1113" s="187"/>
      <c r="J1113" s="187"/>
      <c r="K1113" s="187"/>
      <c r="L1113" s="187">
        <v>313857115.92000002</v>
      </c>
    </row>
    <row r="1114" spans="1:12" ht="18" customHeight="1">
      <c r="A1114" s="188"/>
      <c r="B1114" s="185" t="s">
        <v>780</v>
      </c>
      <c r="C1114" s="186" t="s">
        <v>450</v>
      </c>
      <c r="D1114" s="187">
        <v>2523074294.48</v>
      </c>
      <c r="E1114" s="187"/>
      <c r="F1114" s="187"/>
      <c r="G1114" s="187"/>
      <c r="H1114" s="187"/>
      <c r="I1114" s="187"/>
      <c r="J1114" s="187"/>
      <c r="K1114" s="187"/>
      <c r="L1114" s="187">
        <v>2523074294.48</v>
      </c>
    </row>
    <row r="1115" spans="1:12" ht="18" customHeight="1">
      <c r="A1115" s="188"/>
      <c r="B1115" s="185" t="s">
        <v>781</v>
      </c>
      <c r="C1115" s="186" t="s">
        <v>452</v>
      </c>
      <c r="D1115" s="187">
        <v>32226546.5</v>
      </c>
      <c r="E1115" s="187"/>
      <c r="F1115" s="187">
        <v>284000</v>
      </c>
      <c r="G1115" s="187"/>
      <c r="H1115" s="187"/>
      <c r="I1115" s="187"/>
      <c r="J1115" s="187"/>
      <c r="K1115" s="187"/>
      <c r="L1115" s="187">
        <v>32510546.5</v>
      </c>
    </row>
    <row r="1116" spans="1:12" ht="18" customHeight="1">
      <c r="A1116" s="188"/>
      <c r="B1116" s="185" t="s">
        <v>829</v>
      </c>
      <c r="C1116" s="186" t="s">
        <v>453</v>
      </c>
      <c r="D1116" s="187">
        <v>55023877.640000001</v>
      </c>
      <c r="E1116" s="187"/>
      <c r="F1116" s="187"/>
      <c r="G1116" s="187"/>
      <c r="H1116" s="187"/>
      <c r="I1116" s="187"/>
      <c r="J1116" s="187"/>
      <c r="K1116" s="187"/>
      <c r="L1116" s="187">
        <v>55023877.640000001</v>
      </c>
    </row>
    <row r="1117" spans="1:12" ht="18" customHeight="1">
      <c r="A1117" s="188"/>
      <c r="B1117" s="185" t="s">
        <v>782</v>
      </c>
      <c r="C1117" s="186" t="s">
        <v>455</v>
      </c>
      <c r="D1117" s="187">
        <v>77245350.150000006</v>
      </c>
      <c r="E1117" s="187"/>
      <c r="F1117" s="187"/>
      <c r="G1117" s="187"/>
      <c r="H1117" s="187"/>
      <c r="I1117" s="187"/>
      <c r="J1117" s="187"/>
      <c r="K1117" s="187"/>
      <c r="L1117" s="187">
        <v>77245350.150000006</v>
      </c>
    </row>
    <row r="1118" spans="1:12" ht="18" customHeight="1">
      <c r="A1118" s="188"/>
      <c r="B1118" s="185" t="s">
        <v>815</v>
      </c>
      <c r="C1118" s="186" t="s">
        <v>462</v>
      </c>
      <c r="D1118" s="187">
        <v>185916530.13</v>
      </c>
      <c r="E1118" s="187"/>
      <c r="F1118" s="187"/>
      <c r="G1118" s="187"/>
      <c r="H1118" s="187"/>
      <c r="I1118" s="187"/>
      <c r="J1118" s="187"/>
      <c r="K1118" s="187"/>
      <c r="L1118" s="187">
        <v>185916530.13</v>
      </c>
    </row>
    <row r="1119" spans="1:12" ht="18" customHeight="1">
      <c r="A1119" s="188"/>
      <c r="B1119" s="185" t="s">
        <v>785</v>
      </c>
      <c r="C1119" s="186" t="s">
        <v>463</v>
      </c>
      <c r="D1119" s="187">
        <v>505281182.35000002</v>
      </c>
      <c r="E1119" s="187"/>
      <c r="F1119" s="187"/>
      <c r="G1119" s="187"/>
      <c r="H1119" s="187"/>
      <c r="I1119" s="187"/>
      <c r="J1119" s="187"/>
      <c r="K1119" s="187"/>
      <c r="L1119" s="187">
        <v>505281182.35000002</v>
      </c>
    </row>
    <row r="1120" spans="1:12" ht="18" customHeight="1">
      <c r="A1120" s="188"/>
      <c r="B1120" s="185" t="s">
        <v>786</v>
      </c>
      <c r="C1120" s="186" t="s">
        <v>471</v>
      </c>
      <c r="D1120" s="187">
        <v>596195894.99000001</v>
      </c>
      <c r="E1120" s="187"/>
      <c r="F1120" s="187"/>
      <c r="G1120" s="187"/>
      <c r="H1120" s="187"/>
      <c r="I1120" s="187"/>
      <c r="J1120" s="187"/>
      <c r="K1120" s="187"/>
      <c r="L1120" s="187">
        <v>596195894.99000001</v>
      </c>
    </row>
    <row r="1121" spans="1:12" ht="18" customHeight="1">
      <c r="A1121" s="188"/>
      <c r="B1121" s="185" t="s">
        <v>787</v>
      </c>
      <c r="C1121" s="186" t="s">
        <v>472</v>
      </c>
      <c r="D1121" s="187">
        <v>218939989.97</v>
      </c>
      <c r="E1121" s="187"/>
      <c r="F1121" s="187">
        <v>255224</v>
      </c>
      <c r="G1121" s="187"/>
      <c r="H1121" s="187">
        <v>1509312</v>
      </c>
      <c r="I1121" s="187"/>
      <c r="J1121" s="187"/>
      <c r="K1121" s="187"/>
      <c r="L1121" s="187">
        <v>220704525.97</v>
      </c>
    </row>
    <row r="1122" spans="1:12" ht="18" customHeight="1">
      <c r="A1122" s="188"/>
      <c r="B1122" s="185" t="s">
        <v>788</v>
      </c>
      <c r="C1122" s="186" t="s">
        <v>475</v>
      </c>
      <c r="D1122" s="187">
        <v>1596509.17</v>
      </c>
      <c r="E1122" s="187"/>
      <c r="F1122" s="187"/>
      <c r="G1122" s="187"/>
      <c r="H1122" s="187"/>
      <c r="I1122" s="187"/>
      <c r="J1122" s="187"/>
      <c r="K1122" s="187"/>
      <c r="L1122" s="187">
        <v>1596509.17</v>
      </c>
    </row>
    <row r="1123" spans="1:12" ht="18" customHeight="1">
      <c r="A1123" s="188"/>
      <c r="B1123" s="185" t="s">
        <v>789</v>
      </c>
      <c r="C1123" s="186" t="s">
        <v>476</v>
      </c>
      <c r="D1123" s="187">
        <v>1065726250.74</v>
      </c>
      <c r="E1123" s="187"/>
      <c r="F1123" s="187"/>
      <c r="G1123" s="187"/>
      <c r="H1123" s="187">
        <v>600916</v>
      </c>
      <c r="I1123" s="187"/>
      <c r="J1123" s="187"/>
      <c r="K1123" s="187"/>
      <c r="L1123" s="187">
        <v>1066327166.74</v>
      </c>
    </row>
    <row r="1124" spans="1:12" ht="18" customHeight="1">
      <c r="A1124" s="188"/>
      <c r="B1124" s="185" t="s">
        <v>790</v>
      </c>
      <c r="C1124" s="186" t="s">
        <v>477</v>
      </c>
      <c r="D1124" s="187">
        <v>599859207.86000001</v>
      </c>
      <c r="E1124" s="187"/>
      <c r="F1124" s="187"/>
      <c r="G1124" s="187"/>
      <c r="H1124" s="187">
        <v>394822</v>
      </c>
      <c r="I1124" s="187"/>
      <c r="J1124" s="187"/>
      <c r="K1124" s="187"/>
      <c r="L1124" s="187">
        <v>600254029.86000001</v>
      </c>
    </row>
    <row r="1125" spans="1:12" ht="18" customHeight="1">
      <c r="A1125" s="188"/>
      <c r="B1125" s="185" t="s">
        <v>791</v>
      </c>
      <c r="C1125" s="186" t="s">
        <v>478</v>
      </c>
      <c r="D1125" s="187">
        <v>100450090.47</v>
      </c>
      <c r="E1125" s="187"/>
      <c r="F1125" s="187"/>
      <c r="G1125" s="187"/>
      <c r="H1125" s="187"/>
      <c r="I1125" s="187"/>
      <c r="J1125" s="187"/>
      <c r="K1125" s="187"/>
      <c r="L1125" s="187">
        <v>100450090.47</v>
      </c>
    </row>
    <row r="1126" spans="1:12" ht="18" customHeight="1">
      <c r="A1126" s="188"/>
      <c r="B1126" s="185" t="s">
        <v>792</v>
      </c>
      <c r="C1126" s="186" t="s">
        <v>480</v>
      </c>
      <c r="D1126" s="187">
        <v>68961984.150000006</v>
      </c>
      <c r="E1126" s="187"/>
      <c r="F1126" s="187"/>
      <c r="G1126" s="187"/>
      <c r="H1126" s="187">
        <v>1199799</v>
      </c>
      <c r="I1126" s="187"/>
      <c r="J1126" s="187"/>
      <c r="K1126" s="187"/>
      <c r="L1126" s="187">
        <v>70161783.150000006</v>
      </c>
    </row>
    <row r="1127" spans="1:12" ht="18" customHeight="1">
      <c r="A1127" s="188"/>
      <c r="B1127" s="185" t="s">
        <v>793</v>
      </c>
      <c r="C1127" s="186" t="s">
        <v>482</v>
      </c>
      <c r="D1127" s="187">
        <v>30044497.09</v>
      </c>
      <c r="E1127" s="187"/>
      <c r="F1127" s="187"/>
      <c r="G1127" s="187"/>
      <c r="H1127" s="187"/>
      <c r="I1127" s="187"/>
      <c r="J1127" s="187"/>
      <c r="K1127" s="187"/>
      <c r="L1127" s="187">
        <v>30044497.09</v>
      </c>
    </row>
    <row r="1128" spans="1:12" ht="18" customHeight="1">
      <c r="A1128" s="188"/>
      <c r="B1128" s="185" t="s">
        <v>794</v>
      </c>
      <c r="C1128" s="186" t="s">
        <v>484</v>
      </c>
      <c r="D1128" s="187">
        <v>1220553.25</v>
      </c>
      <c r="E1128" s="187"/>
      <c r="F1128" s="187"/>
      <c r="G1128" s="187"/>
      <c r="H1128" s="187"/>
      <c r="I1128" s="187"/>
      <c r="J1128" s="187"/>
      <c r="K1128" s="187"/>
      <c r="L1128" s="187">
        <v>1220553.25</v>
      </c>
    </row>
    <row r="1129" spans="1:12" ht="18" customHeight="1">
      <c r="A1129" s="188"/>
      <c r="B1129" s="185" t="s">
        <v>795</v>
      </c>
      <c r="C1129" s="186" t="s">
        <v>486</v>
      </c>
      <c r="D1129" s="187">
        <v>504644667.61000001</v>
      </c>
      <c r="E1129" s="187"/>
      <c r="F1129" s="187">
        <v>400000</v>
      </c>
      <c r="G1129" s="187"/>
      <c r="H1129" s="187">
        <v>4000000</v>
      </c>
      <c r="I1129" s="187"/>
      <c r="J1129" s="187"/>
      <c r="K1129" s="187"/>
      <c r="L1129" s="187">
        <v>509044667.61000001</v>
      </c>
    </row>
    <row r="1130" spans="1:12" ht="18" customHeight="1">
      <c r="A1130" s="188"/>
      <c r="B1130" s="185" t="s">
        <v>894</v>
      </c>
      <c r="C1130" s="186" t="s">
        <v>487</v>
      </c>
      <c r="D1130" s="187">
        <v>17415085</v>
      </c>
      <c r="E1130" s="187"/>
      <c r="F1130" s="187"/>
      <c r="G1130" s="187"/>
      <c r="H1130" s="187"/>
      <c r="I1130" s="187"/>
      <c r="J1130" s="187"/>
      <c r="K1130" s="187"/>
      <c r="L1130" s="187">
        <v>17415085</v>
      </c>
    </row>
    <row r="1131" spans="1:12" ht="18" customHeight="1">
      <c r="A1131" s="188"/>
      <c r="B1131" s="185" t="s">
        <v>821</v>
      </c>
      <c r="C1131" s="186" t="s">
        <v>488</v>
      </c>
      <c r="D1131" s="187">
        <v>7093359.7599999998</v>
      </c>
      <c r="E1131" s="187"/>
      <c r="F1131" s="187"/>
      <c r="G1131" s="187"/>
      <c r="H1131" s="187"/>
      <c r="I1131" s="187"/>
      <c r="J1131" s="187"/>
      <c r="K1131" s="187"/>
      <c r="L1131" s="187">
        <v>7093359.7599999998</v>
      </c>
    </row>
    <row r="1132" spans="1:12" ht="18" customHeight="1">
      <c r="A1132" s="188"/>
      <c r="B1132" s="185" t="s">
        <v>796</v>
      </c>
      <c r="C1132" s="186" t="s">
        <v>489</v>
      </c>
      <c r="D1132" s="187">
        <v>81766227.939999998</v>
      </c>
      <c r="E1132" s="187"/>
      <c r="F1132" s="187"/>
      <c r="G1132" s="187"/>
      <c r="H1132" s="187"/>
      <c r="I1132" s="187"/>
      <c r="J1132" s="187"/>
      <c r="K1132" s="187"/>
      <c r="L1132" s="187">
        <v>81766227.939999998</v>
      </c>
    </row>
    <row r="1133" spans="1:12" ht="18" customHeight="1">
      <c r="A1133" s="188"/>
      <c r="B1133" s="185" t="s">
        <v>797</v>
      </c>
      <c r="C1133" s="186" t="s">
        <v>490</v>
      </c>
      <c r="D1133" s="187">
        <v>100665818.90000001</v>
      </c>
      <c r="E1133" s="187"/>
      <c r="F1133" s="187"/>
      <c r="G1133" s="187">
        <v>0</v>
      </c>
      <c r="H1133" s="187">
        <v>5101865</v>
      </c>
      <c r="I1133" s="187"/>
      <c r="J1133" s="187"/>
      <c r="K1133" s="187"/>
      <c r="L1133" s="187">
        <v>105767683.90000001</v>
      </c>
    </row>
    <row r="1134" spans="1:12" ht="18" customHeight="1">
      <c r="A1134" s="188"/>
      <c r="B1134" s="185" t="s">
        <v>798</v>
      </c>
      <c r="C1134" s="186" t="s">
        <v>491</v>
      </c>
      <c r="D1134" s="187">
        <v>37766471.549999997</v>
      </c>
      <c r="E1134" s="187"/>
      <c r="F1134" s="187"/>
      <c r="G1134" s="187"/>
      <c r="H1134" s="187"/>
      <c r="I1134" s="187"/>
      <c r="J1134" s="187"/>
      <c r="K1134" s="187"/>
      <c r="L1134" s="187">
        <v>37766471.549999997</v>
      </c>
    </row>
    <row r="1135" spans="1:12" ht="18" customHeight="1">
      <c r="A1135" s="188"/>
      <c r="B1135" s="185" t="s">
        <v>822</v>
      </c>
      <c r="C1135" s="186" t="s">
        <v>494</v>
      </c>
      <c r="D1135" s="187">
        <v>12580072.73</v>
      </c>
      <c r="E1135" s="187"/>
      <c r="F1135" s="187">
        <v>0</v>
      </c>
      <c r="G1135" s="187">
        <v>157070</v>
      </c>
      <c r="H1135" s="187">
        <v>21033891</v>
      </c>
      <c r="I1135" s="187"/>
      <c r="J1135" s="187"/>
      <c r="K1135" s="187"/>
      <c r="L1135" s="187">
        <v>33771033.730000004</v>
      </c>
    </row>
    <row r="1136" spans="1:12" ht="18" customHeight="1">
      <c r="A1136" s="188"/>
      <c r="B1136" s="185" t="s">
        <v>816</v>
      </c>
      <c r="C1136" s="186" t="s">
        <v>495</v>
      </c>
      <c r="D1136" s="187">
        <v>11142210</v>
      </c>
      <c r="E1136" s="187"/>
      <c r="F1136" s="187">
        <v>900756</v>
      </c>
      <c r="G1136" s="187"/>
      <c r="H1136" s="187"/>
      <c r="I1136" s="187"/>
      <c r="J1136" s="187"/>
      <c r="K1136" s="187"/>
      <c r="L1136" s="187">
        <v>12042966</v>
      </c>
    </row>
    <row r="1137" spans="1:12" ht="18" customHeight="1">
      <c r="A1137" s="188"/>
      <c r="B1137" s="185" t="s">
        <v>799</v>
      </c>
      <c r="C1137" s="186" t="s">
        <v>496</v>
      </c>
      <c r="D1137" s="187">
        <v>152763150.40000001</v>
      </c>
      <c r="E1137" s="187"/>
      <c r="F1137" s="187"/>
      <c r="G1137" s="187"/>
      <c r="H1137" s="187"/>
      <c r="I1137" s="187"/>
      <c r="J1137" s="187"/>
      <c r="K1137" s="187"/>
      <c r="L1137" s="187">
        <v>152763150.40000001</v>
      </c>
    </row>
    <row r="1138" spans="1:12" ht="18" customHeight="1">
      <c r="A1138" s="188"/>
      <c r="B1138" s="185" t="s">
        <v>800</v>
      </c>
      <c r="C1138" s="186" t="s">
        <v>497</v>
      </c>
      <c r="D1138" s="187">
        <v>246720000.18000001</v>
      </c>
      <c r="E1138" s="187"/>
      <c r="F1138" s="187"/>
      <c r="G1138" s="187"/>
      <c r="H1138" s="187">
        <v>2994944</v>
      </c>
      <c r="I1138" s="187"/>
      <c r="J1138" s="187"/>
      <c r="K1138" s="187"/>
      <c r="L1138" s="187">
        <v>249714944.18000001</v>
      </c>
    </row>
    <row r="1139" spans="1:12" ht="18" customHeight="1">
      <c r="A1139" s="188"/>
      <c r="B1139" s="185" t="s">
        <v>810</v>
      </c>
      <c r="C1139" s="186" t="s">
        <v>500</v>
      </c>
      <c r="D1139" s="187">
        <v>291357945.91000003</v>
      </c>
      <c r="E1139" s="187"/>
      <c r="F1139" s="187">
        <v>397025</v>
      </c>
      <c r="G1139" s="187">
        <v>0</v>
      </c>
      <c r="H1139" s="187">
        <v>658085</v>
      </c>
      <c r="I1139" s="187"/>
      <c r="J1139" s="187"/>
      <c r="K1139" s="187"/>
      <c r="L1139" s="187">
        <v>292413055.91000003</v>
      </c>
    </row>
    <row r="1140" spans="1:12" ht="18" customHeight="1">
      <c r="A1140" s="188"/>
      <c r="B1140" s="185" t="s">
        <v>832</v>
      </c>
      <c r="C1140" s="186" t="s">
        <v>501</v>
      </c>
      <c r="D1140" s="187">
        <v>2796107</v>
      </c>
      <c r="E1140" s="187"/>
      <c r="F1140" s="187"/>
      <c r="G1140" s="187"/>
      <c r="H1140" s="187">
        <v>2483256</v>
      </c>
      <c r="I1140" s="187"/>
      <c r="J1140" s="187"/>
      <c r="K1140" s="187"/>
      <c r="L1140" s="187">
        <v>5279363</v>
      </c>
    </row>
    <row r="1141" spans="1:12" ht="18" customHeight="1">
      <c r="A1141" s="188"/>
      <c r="B1141" s="185" t="s">
        <v>801</v>
      </c>
      <c r="C1141" s="186" t="s">
        <v>504</v>
      </c>
      <c r="D1141" s="187">
        <v>448657047.94999999</v>
      </c>
      <c r="E1141" s="187"/>
      <c r="F1141" s="187"/>
      <c r="G1141" s="187">
        <v>0</v>
      </c>
      <c r="H1141" s="187"/>
      <c r="I1141" s="187"/>
      <c r="J1141" s="187"/>
      <c r="K1141" s="187"/>
      <c r="L1141" s="187">
        <v>448657047.94999999</v>
      </c>
    </row>
    <row r="1142" spans="1:12" ht="18" customHeight="1">
      <c r="A1142" s="188"/>
      <c r="B1142" s="185" t="s">
        <v>811</v>
      </c>
      <c r="C1142" s="186" t="s">
        <v>505</v>
      </c>
      <c r="D1142" s="187">
        <v>57577605.649999999</v>
      </c>
      <c r="E1142" s="187"/>
      <c r="F1142" s="187"/>
      <c r="G1142" s="187"/>
      <c r="H1142" s="187"/>
      <c r="I1142" s="187"/>
      <c r="J1142" s="187"/>
      <c r="K1142" s="187"/>
      <c r="L1142" s="187">
        <v>57577605.649999999</v>
      </c>
    </row>
    <row r="1143" spans="1:12" ht="18" customHeight="1">
      <c r="A1143" s="188"/>
      <c r="B1143" s="185" t="s">
        <v>812</v>
      </c>
      <c r="C1143" s="186" t="s">
        <v>507</v>
      </c>
      <c r="D1143" s="187">
        <v>292808130.47000003</v>
      </c>
      <c r="E1143" s="187"/>
      <c r="F1143" s="187">
        <v>321447</v>
      </c>
      <c r="G1143" s="187"/>
      <c r="H1143" s="187">
        <v>665706</v>
      </c>
      <c r="I1143" s="187"/>
      <c r="J1143" s="187"/>
      <c r="K1143" s="187"/>
      <c r="L1143" s="187">
        <v>293795283.47000003</v>
      </c>
    </row>
    <row r="1144" spans="1:12" ht="18" customHeight="1">
      <c r="A1144" s="188"/>
      <c r="B1144" s="185" t="s">
        <v>802</v>
      </c>
      <c r="C1144" s="186" t="s">
        <v>508</v>
      </c>
      <c r="D1144" s="187">
        <v>410094919.85000002</v>
      </c>
      <c r="E1144" s="187"/>
      <c r="F1144" s="187"/>
      <c r="G1144" s="187"/>
      <c r="H1144" s="187"/>
      <c r="I1144" s="187"/>
      <c r="J1144" s="187"/>
      <c r="K1144" s="187"/>
      <c r="L1144" s="187">
        <v>410094919.85000002</v>
      </c>
    </row>
    <row r="1145" spans="1:12" ht="18" customHeight="1">
      <c r="A1145" s="188"/>
      <c r="B1145" s="185" t="s">
        <v>844</v>
      </c>
      <c r="C1145" s="186" t="s">
        <v>510</v>
      </c>
      <c r="D1145" s="187">
        <v>42622975.5</v>
      </c>
      <c r="E1145" s="187"/>
      <c r="F1145" s="187"/>
      <c r="G1145" s="187"/>
      <c r="H1145" s="187"/>
      <c r="I1145" s="187"/>
      <c r="J1145" s="187"/>
      <c r="K1145" s="187"/>
      <c r="L1145" s="187">
        <v>42622975.5</v>
      </c>
    </row>
    <row r="1146" spans="1:12" ht="18" customHeight="1">
      <c r="A1146" s="188"/>
      <c r="B1146" s="185" t="s">
        <v>804</v>
      </c>
      <c r="C1146" s="186" t="s">
        <v>765</v>
      </c>
      <c r="D1146" s="187">
        <v>289377949.05000001</v>
      </c>
      <c r="E1146" s="187"/>
      <c r="F1146" s="187">
        <v>215060</v>
      </c>
      <c r="G1146" s="187"/>
      <c r="H1146" s="187">
        <v>1200000</v>
      </c>
      <c r="I1146" s="187"/>
      <c r="J1146" s="187"/>
      <c r="K1146" s="187"/>
      <c r="L1146" s="187">
        <v>290793009.05000001</v>
      </c>
    </row>
    <row r="1147" spans="1:12" ht="18" customHeight="1">
      <c r="A1147" s="188"/>
      <c r="B1147" s="185" t="s">
        <v>847</v>
      </c>
      <c r="C1147" s="186" t="s">
        <v>533</v>
      </c>
      <c r="D1147" s="187">
        <v>441435</v>
      </c>
      <c r="E1147" s="187"/>
      <c r="F1147" s="187"/>
      <c r="G1147" s="187"/>
      <c r="H1147" s="187"/>
      <c r="I1147" s="187"/>
      <c r="J1147" s="187"/>
      <c r="K1147" s="187"/>
      <c r="L1147" s="187">
        <v>441435</v>
      </c>
    </row>
    <row r="1148" spans="1:12" ht="18" customHeight="1">
      <c r="A1148" s="188"/>
      <c r="B1148" s="185" t="s">
        <v>883</v>
      </c>
      <c r="C1148" s="186" t="s">
        <v>549</v>
      </c>
      <c r="D1148" s="187">
        <v>35300000</v>
      </c>
      <c r="E1148" s="187"/>
      <c r="F1148" s="187"/>
      <c r="G1148" s="187"/>
      <c r="H1148" s="187"/>
      <c r="I1148" s="187"/>
      <c r="J1148" s="187"/>
      <c r="K1148" s="187"/>
      <c r="L1148" s="187">
        <v>35300000</v>
      </c>
    </row>
    <row r="1149" spans="1:12" ht="18" customHeight="1">
      <c r="A1149" s="188"/>
      <c r="B1149" s="185" t="s">
        <v>896</v>
      </c>
      <c r="C1149" s="186" t="s">
        <v>553</v>
      </c>
      <c r="D1149" s="187">
        <v>128600000</v>
      </c>
      <c r="E1149" s="187"/>
      <c r="F1149" s="187">
        <v>199976250</v>
      </c>
      <c r="G1149" s="187"/>
      <c r="H1149" s="187"/>
      <c r="I1149" s="187"/>
      <c r="J1149" s="187"/>
      <c r="K1149" s="187"/>
      <c r="L1149" s="187">
        <v>328576250</v>
      </c>
    </row>
    <row r="1150" spans="1:12" ht="18" customHeight="1">
      <c r="A1150" s="188"/>
      <c r="B1150" s="185" t="s">
        <v>904</v>
      </c>
      <c r="C1150" s="186" t="s">
        <v>555</v>
      </c>
      <c r="D1150" s="187">
        <v>70021810976.789993</v>
      </c>
      <c r="E1150" s="187">
        <v>0</v>
      </c>
      <c r="F1150" s="187">
        <v>0</v>
      </c>
      <c r="G1150" s="187">
        <v>0</v>
      </c>
      <c r="H1150" s="187"/>
      <c r="I1150" s="187">
        <v>0</v>
      </c>
      <c r="J1150" s="187"/>
      <c r="K1150" s="187"/>
      <c r="L1150" s="187">
        <v>70021810976.789993</v>
      </c>
    </row>
    <row r="1151" spans="1:12" ht="18" customHeight="1">
      <c r="A1151" s="188"/>
      <c r="B1151" s="185" t="s">
        <v>874</v>
      </c>
      <c r="C1151" s="186" t="s">
        <v>556</v>
      </c>
      <c r="D1151" s="187">
        <v>0</v>
      </c>
      <c r="E1151" s="187"/>
      <c r="F1151" s="187"/>
      <c r="G1151" s="187"/>
      <c r="H1151" s="187"/>
      <c r="I1151" s="187"/>
      <c r="J1151" s="187"/>
      <c r="K1151" s="187"/>
      <c r="L1151" s="187">
        <v>0</v>
      </c>
    </row>
    <row r="1152" spans="1:12" ht="18" customHeight="1">
      <c r="A1152" s="188"/>
      <c r="B1152" s="185" t="s">
        <v>897</v>
      </c>
      <c r="C1152" s="186" t="s">
        <v>559</v>
      </c>
      <c r="D1152" s="187">
        <v>5317000</v>
      </c>
      <c r="E1152" s="187"/>
      <c r="F1152" s="187"/>
      <c r="G1152" s="187"/>
      <c r="H1152" s="187"/>
      <c r="I1152" s="187"/>
      <c r="J1152" s="187"/>
      <c r="K1152" s="187"/>
      <c r="L1152" s="187">
        <v>5317000</v>
      </c>
    </row>
    <row r="1153" spans="1:12" ht="18" customHeight="1">
      <c r="A1153" s="188"/>
      <c r="B1153" s="185" t="s">
        <v>902</v>
      </c>
      <c r="C1153" s="186" t="s">
        <v>560</v>
      </c>
      <c r="D1153" s="187">
        <v>6375946</v>
      </c>
      <c r="E1153" s="187"/>
      <c r="F1153" s="187"/>
      <c r="G1153" s="187"/>
      <c r="H1153" s="187"/>
      <c r="I1153" s="187"/>
      <c r="J1153" s="187"/>
      <c r="K1153" s="187"/>
      <c r="L1153" s="187">
        <v>6375946</v>
      </c>
    </row>
    <row r="1154" spans="1:12" ht="18" customHeight="1">
      <c r="A1154" s="188"/>
      <c r="B1154" s="185" t="s">
        <v>823</v>
      </c>
      <c r="C1154" s="186" t="s">
        <v>561</v>
      </c>
      <c r="D1154" s="187">
        <v>432656444.97000003</v>
      </c>
      <c r="E1154" s="187"/>
      <c r="F1154" s="187"/>
      <c r="G1154" s="187"/>
      <c r="H1154" s="187"/>
      <c r="I1154" s="187"/>
      <c r="J1154" s="187"/>
      <c r="K1154" s="187"/>
      <c r="L1154" s="187">
        <v>432656444.97000003</v>
      </c>
    </row>
    <row r="1155" spans="1:12" ht="18" customHeight="1">
      <c r="A1155" s="188"/>
      <c r="B1155" s="185" t="s">
        <v>817</v>
      </c>
      <c r="C1155" s="186" t="s">
        <v>573</v>
      </c>
      <c r="D1155" s="187">
        <v>137270281.28999999</v>
      </c>
      <c r="E1155" s="187"/>
      <c r="F1155" s="187"/>
      <c r="G1155" s="187"/>
      <c r="H1155" s="187"/>
      <c r="I1155" s="187"/>
      <c r="J1155" s="187"/>
      <c r="K1155" s="187"/>
      <c r="L1155" s="187">
        <v>137270281.28999999</v>
      </c>
    </row>
    <row r="1156" spans="1:12" ht="18" customHeight="1">
      <c r="A1156" s="188"/>
      <c r="B1156" s="185" t="s">
        <v>848</v>
      </c>
      <c r="C1156" s="186" t="s">
        <v>574</v>
      </c>
      <c r="D1156" s="187">
        <v>23199387.489999998</v>
      </c>
      <c r="E1156" s="187"/>
      <c r="F1156" s="187"/>
      <c r="G1156" s="187"/>
      <c r="H1156" s="187"/>
      <c r="I1156" s="187"/>
      <c r="J1156" s="187"/>
      <c r="K1156" s="187"/>
      <c r="L1156" s="187">
        <v>23199387.489999998</v>
      </c>
    </row>
    <row r="1157" spans="1:12" ht="18" customHeight="1">
      <c r="A1157" s="188"/>
      <c r="B1157" s="185" t="s">
        <v>856</v>
      </c>
      <c r="C1157" s="186" t="s">
        <v>575</v>
      </c>
      <c r="D1157" s="187">
        <v>27613374.25</v>
      </c>
      <c r="E1157" s="187"/>
      <c r="F1157" s="187"/>
      <c r="G1157" s="187"/>
      <c r="H1157" s="187"/>
      <c r="I1157" s="187"/>
      <c r="J1157" s="187"/>
      <c r="K1157" s="187"/>
      <c r="L1157" s="187">
        <v>27613374.25</v>
      </c>
    </row>
    <row r="1158" spans="1:12" ht="18" customHeight="1">
      <c r="A1158" s="188"/>
      <c r="B1158" s="185" t="s">
        <v>835</v>
      </c>
      <c r="C1158" s="186" t="s">
        <v>577</v>
      </c>
      <c r="D1158" s="187">
        <v>300000</v>
      </c>
      <c r="E1158" s="187"/>
      <c r="F1158" s="187"/>
      <c r="G1158" s="187"/>
      <c r="H1158" s="187"/>
      <c r="I1158" s="187"/>
      <c r="J1158" s="187"/>
      <c r="K1158" s="187"/>
      <c r="L1158" s="187">
        <v>300000</v>
      </c>
    </row>
    <row r="1159" spans="1:12" ht="18" customHeight="1">
      <c r="A1159" s="188"/>
      <c r="B1159" s="185" t="s">
        <v>836</v>
      </c>
      <c r="C1159" s="186" t="s">
        <v>578</v>
      </c>
      <c r="D1159" s="187">
        <v>159300.89000000001</v>
      </c>
      <c r="E1159" s="187"/>
      <c r="F1159" s="187"/>
      <c r="G1159" s="187"/>
      <c r="H1159" s="187"/>
      <c r="I1159" s="187"/>
      <c r="J1159" s="187"/>
      <c r="K1159" s="187"/>
      <c r="L1159" s="187">
        <v>159300.89000000001</v>
      </c>
    </row>
    <row r="1160" spans="1:12" ht="18" customHeight="1">
      <c r="A1160" s="188"/>
      <c r="B1160" s="185" t="s">
        <v>805</v>
      </c>
      <c r="C1160" s="186" t="s">
        <v>586</v>
      </c>
      <c r="D1160" s="187">
        <v>3894087031.9200001</v>
      </c>
      <c r="E1160" s="187"/>
      <c r="F1160" s="187"/>
      <c r="G1160" s="187"/>
      <c r="H1160" s="187"/>
      <c r="I1160" s="187"/>
      <c r="J1160" s="187"/>
      <c r="K1160" s="187"/>
      <c r="L1160" s="187">
        <v>3894087031.9200001</v>
      </c>
    </row>
    <row r="1161" spans="1:12" ht="18" customHeight="1">
      <c r="A1161" s="188"/>
      <c r="B1161" s="185" t="s">
        <v>824</v>
      </c>
      <c r="C1161" s="186" t="s">
        <v>590</v>
      </c>
      <c r="D1161" s="187">
        <v>95061936.200000003</v>
      </c>
      <c r="E1161" s="187"/>
      <c r="F1161" s="187"/>
      <c r="G1161" s="187">
        <v>11192000</v>
      </c>
      <c r="H1161" s="187">
        <v>0</v>
      </c>
      <c r="I1161" s="187"/>
      <c r="J1161" s="187"/>
      <c r="K1161" s="187"/>
      <c r="L1161" s="187">
        <v>106253936.2</v>
      </c>
    </row>
    <row r="1162" spans="1:12" ht="18" customHeight="1">
      <c r="A1162" s="188"/>
      <c r="B1162" s="185" t="s">
        <v>806</v>
      </c>
      <c r="C1162" s="186" t="s">
        <v>591</v>
      </c>
      <c r="D1162" s="187">
        <v>1328826888.71</v>
      </c>
      <c r="E1162" s="187"/>
      <c r="F1162" s="187"/>
      <c r="G1162" s="187">
        <v>30416210</v>
      </c>
      <c r="H1162" s="187">
        <v>1251789</v>
      </c>
      <c r="I1162" s="187"/>
      <c r="J1162" s="187"/>
      <c r="K1162" s="187"/>
      <c r="L1162" s="187">
        <v>1360494887.71</v>
      </c>
    </row>
    <row r="1163" spans="1:12" ht="18" customHeight="1">
      <c r="A1163" s="188"/>
      <c r="B1163" s="185" t="s">
        <v>807</v>
      </c>
      <c r="C1163" s="186" t="s">
        <v>592</v>
      </c>
      <c r="D1163" s="187">
        <v>247385382.19</v>
      </c>
      <c r="E1163" s="187"/>
      <c r="F1163" s="187"/>
      <c r="G1163" s="187"/>
      <c r="H1163" s="187">
        <v>222563</v>
      </c>
      <c r="I1163" s="187"/>
      <c r="J1163" s="187"/>
      <c r="K1163" s="187"/>
      <c r="L1163" s="187">
        <v>247607945.19</v>
      </c>
    </row>
    <row r="1164" spans="1:12" ht="18" customHeight="1">
      <c r="A1164" s="188"/>
      <c r="B1164" s="185" t="s">
        <v>818</v>
      </c>
      <c r="C1164" s="186" t="s">
        <v>596</v>
      </c>
      <c r="D1164" s="187">
        <v>106462988</v>
      </c>
      <c r="E1164" s="187"/>
      <c r="F1164" s="187"/>
      <c r="G1164" s="187"/>
      <c r="H1164" s="187">
        <v>506656</v>
      </c>
      <c r="I1164" s="187"/>
      <c r="J1164" s="187"/>
      <c r="K1164" s="187"/>
      <c r="L1164" s="187">
        <v>106969644</v>
      </c>
    </row>
    <row r="1165" spans="1:12" ht="18" customHeight="1">
      <c r="A1165" s="188"/>
      <c r="B1165" s="185" t="s">
        <v>905</v>
      </c>
      <c r="C1165" s="186" t="s">
        <v>599</v>
      </c>
      <c r="D1165" s="187">
        <v>488886422</v>
      </c>
      <c r="E1165" s="187"/>
      <c r="F1165" s="187"/>
      <c r="G1165" s="187"/>
      <c r="H1165" s="187"/>
      <c r="I1165" s="187"/>
      <c r="J1165" s="187"/>
      <c r="K1165" s="187"/>
      <c r="L1165" s="187">
        <v>488886422</v>
      </c>
    </row>
    <row r="1166" spans="1:12" ht="18" customHeight="1">
      <c r="A1166" s="188"/>
      <c r="B1166" s="185" t="s">
        <v>900</v>
      </c>
      <c r="C1166" s="186" t="s">
        <v>606</v>
      </c>
      <c r="D1166" s="187">
        <v>28240954.350000001</v>
      </c>
      <c r="E1166" s="187"/>
      <c r="F1166" s="187"/>
      <c r="G1166" s="187"/>
      <c r="H1166" s="187"/>
      <c r="I1166" s="187"/>
      <c r="J1166" s="187"/>
      <c r="K1166" s="187"/>
      <c r="L1166" s="187">
        <v>28240954.350000001</v>
      </c>
    </row>
    <row r="1167" spans="1:12" ht="18" customHeight="1">
      <c r="A1167" s="188"/>
      <c r="B1167" s="185" t="s">
        <v>889</v>
      </c>
      <c r="C1167" s="186" t="s">
        <v>607</v>
      </c>
      <c r="D1167" s="187">
        <v>1484820</v>
      </c>
      <c r="E1167" s="187"/>
      <c r="F1167" s="187"/>
      <c r="G1167" s="187"/>
      <c r="H1167" s="187"/>
      <c r="I1167" s="187"/>
      <c r="J1167" s="187"/>
      <c r="K1167" s="187"/>
      <c r="L1167" s="187">
        <v>1484820</v>
      </c>
    </row>
    <row r="1168" spans="1:12" ht="18" customHeight="1">
      <c r="A1168" s="188"/>
      <c r="B1168" s="185" t="s">
        <v>878</v>
      </c>
      <c r="C1168" s="186" t="s">
        <v>608</v>
      </c>
      <c r="D1168" s="187">
        <v>399751.98</v>
      </c>
      <c r="E1168" s="187"/>
      <c r="F1168" s="187"/>
      <c r="G1168" s="187"/>
      <c r="H1168" s="187"/>
      <c r="I1168" s="187"/>
      <c r="J1168" s="187"/>
      <c r="K1168" s="187"/>
      <c r="L1168" s="187">
        <v>399751.98</v>
      </c>
    </row>
    <row r="1169" spans="1:12" ht="18" customHeight="1">
      <c r="A1169" s="188"/>
      <c r="B1169" s="185" t="s">
        <v>808</v>
      </c>
      <c r="C1169" s="186" t="s">
        <v>609</v>
      </c>
      <c r="D1169" s="187">
        <v>143508491.18000001</v>
      </c>
      <c r="E1169" s="187"/>
      <c r="F1169" s="187"/>
      <c r="G1169" s="187"/>
      <c r="H1169" s="187"/>
      <c r="I1169" s="187"/>
      <c r="J1169" s="187"/>
      <c r="K1169" s="187"/>
      <c r="L1169" s="187">
        <v>143508491.18000001</v>
      </c>
    </row>
    <row r="1170" spans="1:12" ht="18" customHeight="1">
      <c r="A1170" s="188"/>
      <c r="B1170" s="185" t="s">
        <v>840</v>
      </c>
      <c r="C1170" s="186" t="s">
        <v>611</v>
      </c>
      <c r="D1170" s="187">
        <v>99893673.030000001</v>
      </c>
      <c r="E1170" s="187"/>
      <c r="F1170" s="187"/>
      <c r="G1170" s="187"/>
      <c r="H1170" s="187"/>
      <c r="I1170" s="187"/>
      <c r="J1170" s="187"/>
      <c r="K1170" s="187"/>
      <c r="L1170" s="187">
        <v>99893673.030000001</v>
      </c>
    </row>
    <row r="1171" spans="1:12" ht="18" customHeight="1">
      <c r="A1171" s="188"/>
      <c r="B1171" s="185" t="s">
        <v>813</v>
      </c>
      <c r="C1171" s="186" t="s">
        <v>613</v>
      </c>
      <c r="D1171" s="187">
        <v>183235829.47</v>
      </c>
      <c r="E1171" s="187"/>
      <c r="F1171" s="187"/>
      <c r="G1171" s="187"/>
      <c r="H1171" s="187"/>
      <c r="I1171" s="187"/>
      <c r="J1171" s="187"/>
      <c r="K1171" s="187"/>
      <c r="L1171" s="187">
        <v>183235829.47</v>
      </c>
    </row>
    <row r="1172" spans="1:12" ht="18" customHeight="1">
      <c r="A1172" s="188"/>
      <c r="B1172" s="185" t="s">
        <v>841</v>
      </c>
      <c r="C1172" s="186" t="s">
        <v>614</v>
      </c>
      <c r="D1172" s="187">
        <v>207000</v>
      </c>
      <c r="E1172" s="187"/>
      <c r="F1172" s="187"/>
      <c r="G1172" s="187">
        <v>384991</v>
      </c>
      <c r="H1172" s="187"/>
      <c r="I1172" s="187"/>
      <c r="J1172" s="187"/>
      <c r="K1172" s="187"/>
      <c r="L1172" s="187">
        <v>591991</v>
      </c>
    </row>
    <row r="1173" spans="1:12" ht="18" customHeight="1">
      <c r="A1173" s="188"/>
      <c r="B1173" s="185" t="s">
        <v>868</v>
      </c>
      <c r="C1173" s="186" t="s">
        <v>617</v>
      </c>
      <c r="D1173" s="187">
        <v>139535309.61000001</v>
      </c>
      <c r="E1173" s="187"/>
      <c r="F1173" s="187">
        <v>1494907774</v>
      </c>
      <c r="G1173" s="187"/>
      <c r="H1173" s="187"/>
      <c r="I1173" s="187"/>
      <c r="J1173" s="187"/>
      <c r="K1173" s="187"/>
      <c r="L1173" s="187">
        <v>1634443083.6100001</v>
      </c>
    </row>
    <row r="1174" spans="1:12" ht="18" customHeight="1">
      <c r="A1174" s="188"/>
      <c r="C1174" s="186" t="s">
        <v>906</v>
      </c>
      <c r="D1174" s="187">
        <v>133573088440.18001</v>
      </c>
      <c r="E1174" s="187">
        <v>0</v>
      </c>
      <c r="F1174" s="187">
        <v>1697657536</v>
      </c>
      <c r="G1174" s="187">
        <v>42150271</v>
      </c>
      <c r="H1174" s="187">
        <v>43823604</v>
      </c>
      <c r="I1174" s="187">
        <v>0</v>
      </c>
      <c r="J1174" s="187"/>
      <c r="K1174" s="187"/>
      <c r="L1174" s="187">
        <v>135356719851.18001</v>
      </c>
    </row>
    <row r="1175" spans="1:12" ht="18" customHeight="1">
      <c r="A1175" s="188" t="s">
        <v>669</v>
      </c>
      <c r="B1175" s="185" t="s">
        <v>777</v>
      </c>
      <c r="C1175" s="186" t="s">
        <v>442</v>
      </c>
      <c r="D1175" s="187">
        <v>311781167.31</v>
      </c>
      <c r="E1175" s="187"/>
      <c r="F1175" s="187"/>
      <c r="G1175" s="187"/>
      <c r="H1175" s="187"/>
      <c r="I1175" s="187"/>
      <c r="J1175" s="187"/>
      <c r="K1175" s="187"/>
      <c r="L1175" s="187">
        <v>311781167.31</v>
      </c>
    </row>
    <row r="1176" spans="1:12" ht="18" customHeight="1">
      <c r="A1176" s="188"/>
      <c r="B1176" s="185" t="s">
        <v>778</v>
      </c>
      <c r="C1176" s="186" t="s">
        <v>443</v>
      </c>
      <c r="D1176" s="187">
        <v>4851405</v>
      </c>
      <c r="E1176" s="187"/>
      <c r="F1176" s="187"/>
      <c r="G1176" s="187"/>
      <c r="H1176" s="187"/>
      <c r="I1176" s="187"/>
      <c r="J1176" s="187"/>
      <c r="K1176" s="187"/>
      <c r="L1176" s="187">
        <v>4851405</v>
      </c>
    </row>
    <row r="1177" spans="1:12" ht="18" customHeight="1">
      <c r="A1177" s="188"/>
      <c r="B1177" s="185" t="s">
        <v>779</v>
      </c>
      <c r="C1177" s="186" t="s">
        <v>445</v>
      </c>
      <c r="D1177" s="187">
        <v>5260919</v>
      </c>
      <c r="E1177" s="187"/>
      <c r="F1177" s="187"/>
      <c r="G1177" s="187"/>
      <c r="H1177" s="187"/>
      <c r="I1177" s="187"/>
      <c r="J1177" s="187"/>
      <c r="K1177" s="187"/>
      <c r="L1177" s="187">
        <v>5260919</v>
      </c>
    </row>
    <row r="1178" spans="1:12" ht="18" customHeight="1">
      <c r="A1178" s="188"/>
      <c r="B1178" s="185" t="s">
        <v>843</v>
      </c>
      <c r="C1178" s="186" t="s">
        <v>446</v>
      </c>
      <c r="D1178" s="187">
        <v>13077787</v>
      </c>
      <c r="E1178" s="187"/>
      <c r="F1178" s="187"/>
      <c r="G1178" s="187"/>
      <c r="H1178" s="187"/>
      <c r="I1178" s="187"/>
      <c r="J1178" s="187"/>
      <c r="K1178" s="187"/>
      <c r="L1178" s="187">
        <v>13077787</v>
      </c>
    </row>
    <row r="1179" spans="1:12" ht="18" customHeight="1">
      <c r="A1179" s="188"/>
      <c r="B1179" s="185" t="s">
        <v>827</v>
      </c>
      <c r="C1179" s="186" t="s">
        <v>449</v>
      </c>
      <c r="D1179" s="187">
        <v>1013527.75</v>
      </c>
      <c r="E1179" s="187"/>
      <c r="F1179" s="187"/>
      <c r="G1179" s="187"/>
      <c r="H1179" s="187"/>
      <c r="I1179" s="187"/>
      <c r="J1179" s="187"/>
      <c r="K1179" s="187"/>
      <c r="L1179" s="187">
        <v>1013527.75</v>
      </c>
    </row>
    <row r="1180" spans="1:12" ht="18" customHeight="1">
      <c r="A1180" s="188"/>
      <c r="B1180" s="185" t="s">
        <v>780</v>
      </c>
      <c r="C1180" s="186" t="s">
        <v>450</v>
      </c>
      <c r="D1180" s="187">
        <v>15670217.470000001</v>
      </c>
      <c r="E1180" s="187"/>
      <c r="F1180" s="187"/>
      <c r="G1180" s="187"/>
      <c r="H1180" s="187"/>
      <c r="I1180" s="187"/>
      <c r="J1180" s="187"/>
      <c r="K1180" s="187"/>
      <c r="L1180" s="187">
        <v>15670217.470000001</v>
      </c>
    </row>
    <row r="1181" spans="1:12" ht="18" customHeight="1">
      <c r="A1181" s="188"/>
      <c r="B1181" s="185" t="s">
        <v>781</v>
      </c>
      <c r="C1181" s="186" t="s">
        <v>452</v>
      </c>
      <c r="D1181" s="187">
        <v>887450</v>
      </c>
      <c r="E1181" s="187"/>
      <c r="F1181" s="187"/>
      <c r="G1181" s="187">
        <v>0</v>
      </c>
      <c r="H1181" s="187"/>
      <c r="I1181" s="187"/>
      <c r="J1181" s="187"/>
      <c r="K1181" s="187"/>
      <c r="L1181" s="187">
        <v>887450</v>
      </c>
    </row>
    <row r="1182" spans="1:12" ht="18" customHeight="1">
      <c r="A1182" s="188"/>
      <c r="B1182" s="185" t="s">
        <v>782</v>
      </c>
      <c r="C1182" s="186" t="s">
        <v>455</v>
      </c>
      <c r="D1182" s="187">
        <v>1313098</v>
      </c>
      <c r="E1182" s="187"/>
      <c r="F1182" s="187"/>
      <c r="G1182" s="187"/>
      <c r="H1182" s="187"/>
      <c r="I1182" s="187"/>
      <c r="J1182" s="187"/>
      <c r="K1182" s="187"/>
      <c r="L1182" s="187">
        <v>1313098</v>
      </c>
    </row>
    <row r="1183" spans="1:12" ht="18" customHeight="1">
      <c r="A1183" s="188"/>
      <c r="B1183" s="185" t="s">
        <v>820</v>
      </c>
      <c r="C1183" s="186" t="s">
        <v>457</v>
      </c>
      <c r="D1183" s="187">
        <v>0</v>
      </c>
      <c r="E1183" s="187"/>
      <c r="F1183" s="187"/>
      <c r="G1183" s="187"/>
      <c r="H1183" s="187"/>
      <c r="I1183" s="187"/>
      <c r="J1183" s="187"/>
      <c r="K1183" s="187"/>
      <c r="L1183" s="187">
        <v>0</v>
      </c>
    </row>
    <row r="1184" spans="1:12" ht="18" customHeight="1">
      <c r="A1184" s="188"/>
      <c r="B1184" s="185" t="s">
        <v>815</v>
      </c>
      <c r="C1184" s="186" t="s">
        <v>462</v>
      </c>
      <c r="D1184" s="187">
        <v>52195.08</v>
      </c>
      <c r="E1184" s="187"/>
      <c r="F1184" s="187"/>
      <c r="G1184" s="187"/>
      <c r="H1184" s="187"/>
      <c r="I1184" s="187"/>
      <c r="J1184" s="187"/>
      <c r="K1184" s="187"/>
      <c r="L1184" s="187">
        <v>52195.08</v>
      </c>
    </row>
    <row r="1185" spans="1:12" ht="18" customHeight="1">
      <c r="A1185" s="188"/>
      <c r="B1185" s="185" t="s">
        <v>785</v>
      </c>
      <c r="C1185" s="186" t="s">
        <v>463</v>
      </c>
      <c r="D1185" s="187">
        <v>2481667</v>
      </c>
      <c r="E1185" s="187"/>
      <c r="F1185" s="187"/>
      <c r="G1185" s="187"/>
      <c r="H1185" s="187"/>
      <c r="I1185" s="187"/>
      <c r="J1185" s="187"/>
      <c r="K1185" s="187"/>
      <c r="L1185" s="187">
        <v>2481667</v>
      </c>
    </row>
    <row r="1186" spans="1:12" ht="18" customHeight="1">
      <c r="A1186" s="188"/>
      <c r="B1186" s="185" t="s">
        <v>786</v>
      </c>
      <c r="C1186" s="186" t="s">
        <v>471</v>
      </c>
      <c r="D1186" s="187">
        <v>16378465.630000001</v>
      </c>
      <c r="E1186" s="187"/>
      <c r="F1186" s="187"/>
      <c r="G1186" s="187"/>
      <c r="H1186" s="187"/>
      <c r="I1186" s="187"/>
      <c r="J1186" s="187"/>
      <c r="K1186" s="187"/>
      <c r="L1186" s="187">
        <v>16378465.630000001</v>
      </c>
    </row>
    <row r="1187" spans="1:12" ht="18" customHeight="1">
      <c r="A1187" s="188"/>
      <c r="B1187" s="185" t="s">
        <v>787</v>
      </c>
      <c r="C1187" s="186" t="s">
        <v>472</v>
      </c>
      <c r="D1187" s="187">
        <v>3822257.62</v>
      </c>
      <c r="E1187" s="187"/>
      <c r="F1187" s="187"/>
      <c r="G1187" s="187"/>
      <c r="H1187" s="187"/>
      <c r="I1187" s="187"/>
      <c r="J1187" s="187"/>
      <c r="K1187" s="187"/>
      <c r="L1187" s="187">
        <v>3822257.62</v>
      </c>
    </row>
    <row r="1188" spans="1:12" ht="18" customHeight="1">
      <c r="A1188" s="188"/>
      <c r="B1188" s="185" t="s">
        <v>788</v>
      </c>
      <c r="C1188" s="186" t="s">
        <v>475</v>
      </c>
      <c r="D1188" s="187">
        <v>1200000</v>
      </c>
      <c r="E1188" s="187"/>
      <c r="F1188" s="187"/>
      <c r="G1188" s="187"/>
      <c r="H1188" s="187"/>
      <c r="I1188" s="187"/>
      <c r="J1188" s="187"/>
      <c r="K1188" s="187"/>
      <c r="L1188" s="187">
        <v>1200000</v>
      </c>
    </row>
    <row r="1189" spans="1:12" ht="18" customHeight="1">
      <c r="A1189" s="188"/>
      <c r="B1189" s="185" t="s">
        <v>789</v>
      </c>
      <c r="C1189" s="186" t="s">
        <v>476</v>
      </c>
      <c r="D1189" s="187">
        <v>8099965.0899999999</v>
      </c>
      <c r="E1189" s="187"/>
      <c r="F1189" s="187"/>
      <c r="G1189" s="187">
        <v>55924.78</v>
      </c>
      <c r="H1189" s="187"/>
      <c r="I1189" s="187"/>
      <c r="J1189" s="187"/>
      <c r="K1189" s="187"/>
      <c r="L1189" s="187">
        <v>8155889.8700000001</v>
      </c>
    </row>
    <row r="1190" spans="1:12" ht="18" customHeight="1">
      <c r="A1190" s="188"/>
      <c r="B1190" s="185" t="s">
        <v>790</v>
      </c>
      <c r="C1190" s="186" t="s">
        <v>477</v>
      </c>
      <c r="D1190" s="187">
        <v>5643859.0199999996</v>
      </c>
      <c r="E1190" s="187"/>
      <c r="F1190" s="187"/>
      <c r="G1190" s="187"/>
      <c r="H1190" s="187"/>
      <c r="I1190" s="187"/>
      <c r="J1190" s="187"/>
      <c r="K1190" s="187"/>
      <c r="L1190" s="187">
        <v>5643859.0199999996</v>
      </c>
    </row>
    <row r="1191" spans="1:12" ht="18" customHeight="1">
      <c r="A1191" s="188"/>
      <c r="B1191" s="185" t="s">
        <v>791</v>
      </c>
      <c r="C1191" s="186" t="s">
        <v>478</v>
      </c>
      <c r="D1191" s="187">
        <v>1778146.1</v>
      </c>
      <c r="E1191" s="187"/>
      <c r="F1191" s="187"/>
      <c r="G1191" s="187"/>
      <c r="H1191" s="187"/>
      <c r="I1191" s="187"/>
      <c r="J1191" s="187"/>
      <c r="K1191" s="187"/>
      <c r="L1191" s="187">
        <v>1778146.1</v>
      </c>
    </row>
    <row r="1192" spans="1:12" ht="18" customHeight="1">
      <c r="A1192" s="188"/>
      <c r="B1192" s="185" t="s">
        <v>792</v>
      </c>
      <c r="C1192" s="186" t="s">
        <v>480</v>
      </c>
      <c r="D1192" s="187">
        <v>2633974.25</v>
      </c>
      <c r="E1192" s="187"/>
      <c r="F1192" s="187"/>
      <c r="G1192" s="187">
        <v>175250</v>
      </c>
      <c r="H1192" s="187"/>
      <c r="I1192" s="187"/>
      <c r="J1192" s="187"/>
      <c r="K1192" s="187"/>
      <c r="L1192" s="187">
        <v>2809224.25</v>
      </c>
    </row>
    <row r="1193" spans="1:12" ht="18" customHeight="1">
      <c r="A1193" s="188"/>
      <c r="B1193" s="185" t="s">
        <v>793</v>
      </c>
      <c r="C1193" s="186" t="s">
        <v>482</v>
      </c>
      <c r="D1193" s="187">
        <v>3571924.07</v>
      </c>
      <c r="E1193" s="187"/>
      <c r="F1193" s="187"/>
      <c r="G1193" s="187"/>
      <c r="H1193" s="187"/>
      <c r="I1193" s="187"/>
      <c r="J1193" s="187"/>
      <c r="K1193" s="187"/>
      <c r="L1193" s="187">
        <v>3571924.07</v>
      </c>
    </row>
    <row r="1194" spans="1:12" ht="18" customHeight="1">
      <c r="A1194" s="188"/>
      <c r="B1194" s="185" t="s">
        <v>794</v>
      </c>
      <c r="C1194" s="186" t="s">
        <v>484</v>
      </c>
      <c r="D1194" s="187">
        <v>389798.5</v>
      </c>
      <c r="E1194" s="187"/>
      <c r="F1194" s="187"/>
      <c r="G1194" s="187"/>
      <c r="H1194" s="187"/>
      <c r="I1194" s="187"/>
      <c r="J1194" s="187"/>
      <c r="K1194" s="187"/>
      <c r="L1194" s="187">
        <v>389798.5</v>
      </c>
    </row>
    <row r="1195" spans="1:12" ht="18" customHeight="1">
      <c r="A1195" s="188"/>
      <c r="B1195" s="185" t="s">
        <v>795</v>
      </c>
      <c r="C1195" s="186" t="s">
        <v>486</v>
      </c>
      <c r="D1195" s="187">
        <v>12868741.9</v>
      </c>
      <c r="E1195" s="187"/>
      <c r="F1195" s="187"/>
      <c r="G1195" s="187">
        <v>176613.52</v>
      </c>
      <c r="H1195" s="187"/>
      <c r="I1195" s="187"/>
      <c r="J1195" s="187"/>
      <c r="K1195" s="187"/>
      <c r="L1195" s="187">
        <v>13045355.42</v>
      </c>
    </row>
    <row r="1196" spans="1:12" ht="18" customHeight="1">
      <c r="A1196" s="188"/>
      <c r="B1196" s="185" t="s">
        <v>894</v>
      </c>
      <c r="C1196" s="186" t="s">
        <v>487</v>
      </c>
      <c r="D1196" s="187">
        <v>100000</v>
      </c>
      <c r="E1196" s="187"/>
      <c r="F1196" s="187"/>
      <c r="G1196" s="187"/>
      <c r="H1196" s="187"/>
      <c r="I1196" s="187"/>
      <c r="J1196" s="187"/>
      <c r="K1196" s="187"/>
      <c r="L1196" s="187">
        <v>100000</v>
      </c>
    </row>
    <row r="1197" spans="1:12" ht="18" customHeight="1">
      <c r="A1197" s="188"/>
      <c r="B1197" s="185" t="s">
        <v>821</v>
      </c>
      <c r="C1197" s="186" t="s">
        <v>488</v>
      </c>
      <c r="D1197" s="187">
        <v>1114752</v>
      </c>
      <c r="E1197" s="187"/>
      <c r="F1197" s="187"/>
      <c r="G1197" s="187"/>
      <c r="H1197" s="187"/>
      <c r="I1197" s="187"/>
      <c r="J1197" s="187"/>
      <c r="K1197" s="187"/>
      <c r="L1197" s="187">
        <v>1114752</v>
      </c>
    </row>
    <row r="1198" spans="1:12" ht="18" customHeight="1">
      <c r="A1198" s="188"/>
      <c r="B1198" s="185" t="s">
        <v>796</v>
      </c>
      <c r="C1198" s="186" t="s">
        <v>489</v>
      </c>
      <c r="D1198" s="187">
        <v>869284.69</v>
      </c>
      <c r="E1198" s="187"/>
      <c r="F1198" s="187"/>
      <c r="G1198" s="187"/>
      <c r="H1198" s="187"/>
      <c r="I1198" s="187"/>
      <c r="J1198" s="187"/>
      <c r="K1198" s="187"/>
      <c r="L1198" s="187">
        <v>869284.69</v>
      </c>
    </row>
    <row r="1199" spans="1:12" ht="18" customHeight="1">
      <c r="A1199" s="188"/>
      <c r="B1199" s="185" t="s">
        <v>797</v>
      </c>
      <c r="C1199" s="186" t="s">
        <v>490</v>
      </c>
      <c r="D1199" s="187">
        <v>3792997.98</v>
      </c>
      <c r="E1199" s="187"/>
      <c r="F1199" s="187"/>
      <c r="G1199" s="187"/>
      <c r="H1199" s="187"/>
      <c r="I1199" s="187"/>
      <c r="J1199" s="187"/>
      <c r="K1199" s="187"/>
      <c r="L1199" s="187">
        <v>3792997.98</v>
      </c>
    </row>
    <row r="1200" spans="1:12" ht="18" customHeight="1">
      <c r="A1200" s="188"/>
      <c r="B1200" s="185" t="s">
        <v>822</v>
      </c>
      <c r="C1200" s="186" t="s">
        <v>494</v>
      </c>
      <c r="D1200" s="187">
        <v>4390571.5</v>
      </c>
      <c r="E1200" s="187"/>
      <c r="F1200" s="187"/>
      <c r="G1200" s="187"/>
      <c r="H1200" s="187"/>
      <c r="I1200" s="187"/>
      <c r="J1200" s="187"/>
      <c r="K1200" s="187"/>
      <c r="L1200" s="187">
        <v>4390571.5</v>
      </c>
    </row>
    <row r="1201" spans="1:12" ht="18" customHeight="1">
      <c r="A1201" s="188"/>
      <c r="B1201" s="185" t="s">
        <v>816</v>
      </c>
      <c r="C1201" s="186" t="s">
        <v>495</v>
      </c>
      <c r="D1201" s="187">
        <v>397750</v>
      </c>
      <c r="E1201" s="187"/>
      <c r="F1201" s="187"/>
      <c r="G1201" s="187"/>
      <c r="H1201" s="187"/>
      <c r="I1201" s="187"/>
      <c r="J1201" s="187"/>
      <c r="K1201" s="187"/>
      <c r="L1201" s="187">
        <v>397750</v>
      </c>
    </row>
    <row r="1202" spans="1:12" ht="18" customHeight="1">
      <c r="A1202" s="188"/>
      <c r="B1202" s="185" t="s">
        <v>799</v>
      </c>
      <c r="C1202" s="186" t="s">
        <v>496</v>
      </c>
      <c r="D1202" s="187">
        <v>44786170.950000003</v>
      </c>
      <c r="E1202" s="187"/>
      <c r="F1202" s="187"/>
      <c r="G1202" s="187"/>
      <c r="H1202" s="187"/>
      <c r="I1202" s="187"/>
      <c r="J1202" s="187"/>
      <c r="K1202" s="187"/>
      <c r="L1202" s="187">
        <v>44786170.950000003</v>
      </c>
    </row>
    <row r="1203" spans="1:12" ht="18" customHeight="1">
      <c r="A1203" s="188"/>
      <c r="B1203" s="185" t="s">
        <v>800</v>
      </c>
      <c r="C1203" s="186" t="s">
        <v>497</v>
      </c>
      <c r="D1203" s="187">
        <v>2850276.1</v>
      </c>
      <c r="E1203" s="187"/>
      <c r="F1203" s="187"/>
      <c r="G1203" s="187"/>
      <c r="H1203" s="187"/>
      <c r="I1203" s="187"/>
      <c r="J1203" s="187"/>
      <c r="K1203" s="187"/>
      <c r="L1203" s="187">
        <v>2850276.1</v>
      </c>
    </row>
    <row r="1204" spans="1:12" ht="18" customHeight="1">
      <c r="A1204" s="188"/>
      <c r="B1204" s="185" t="s">
        <v>810</v>
      </c>
      <c r="C1204" s="186" t="s">
        <v>500</v>
      </c>
      <c r="D1204" s="187">
        <v>0</v>
      </c>
      <c r="E1204" s="187"/>
      <c r="F1204" s="187"/>
      <c r="G1204" s="187"/>
      <c r="H1204" s="187"/>
      <c r="I1204" s="187"/>
      <c r="J1204" s="187"/>
      <c r="K1204" s="187"/>
      <c r="L1204" s="187">
        <v>0</v>
      </c>
    </row>
    <row r="1205" spans="1:12" ht="18" customHeight="1">
      <c r="A1205" s="188"/>
      <c r="B1205" s="185" t="s">
        <v>832</v>
      </c>
      <c r="C1205" s="186" t="s">
        <v>501</v>
      </c>
      <c r="D1205" s="187">
        <v>3635317.5</v>
      </c>
      <c r="E1205" s="187"/>
      <c r="F1205" s="187"/>
      <c r="G1205" s="187"/>
      <c r="H1205" s="187"/>
      <c r="I1205" s="187"/>
      <c r="J1205" s="187"/>
      <c r="K1205" s="187"/>
      <c r="L1205" s="187">
        <v>3635317.5</v>
      </c>
    </row>
    <row r="1206" spans="1:12" ht="18" customHeight="1">
      <c r="A1206" s="188"/>
      <c r="B1206" s="185" t="s">
        <v>880</v>
      </c>
      <c r="C1206" s="186" t="s">
        <v>503</v>
      </c>
      <c r="D1206" s="187">
        <v>395500</v>
      </c>
      <c r="E1206" s="187"/>
      <c r="F1206" s="187"/>
      <c r="G1206" s="187"/>
      <c r="H1206" s="187"/>
      <c r="I1206" s="187"/>
      <c r="J1206" s="187"/>
      <c r="K1206" s="187"/>
      <c r="L1206" s="187">
        <v>395500</v>
      </c>
    </row>
    <row r="1207" spans="1:12" ht="18" customHeight="1">
      <c r="A1207" s="188"/>
      <c r="B1207" s="185" t="s">
        <v>801</v>
      </c>
      <c r="C1207" s="186" t="s">
        <v>504</v>
      </c>
      <c r="D1207" s="187">
        <v>46474894.899999999</v>
      </c>
      <c r="E1207" s="187"/>
      <c r="F1207" s="187"/>
      <c r="G1207" s="187"/>
      <c r="H1207" s="187"/>
      <c r="I1207" s="187"/>
      <c r="J1207" s="187"/>
      <c r="K1207" s="187"/>
      <c r="L1207" s="187">
        <v>46474894.899999999</v>
      </c>
    </row>
    <row r="1208" spans="1:12" ht="18" customHeight="1">
      <c r="A1208" s="188"/>
      <c r="B1208" s="185" t="s">
        <v>811</v>
      </c>
      <c r="C1208" s="186" t="s">
        <v>505</v>
      </c>
      <c r="D1208" s="187">
        <v>3184141.1</v>
      </c>
      <c r="E1208" s="187"/>
      <c r="F1208" s="187"/>
      <c r="G1208" s="187"/>
      <c r="H1208" s="187"/>
      <c r="I1208" s="187"/>
      <c r="J1208" s="187"/>
      <c r="K1208" s="187"/>
      <c r="L1208" s="187">
        <v>3184141.1</v>
      </c>
    </row>
    <row r="1209" spans="1:12" ht="18" customHeight="1">
      <c r="A1209" s="188"/>
      <c r="B1209" s="185" t="s">
        <v>812</v>
      </c>
      <c r="C1209" s="186" t="s">
        <v>507</v>
      </c>
      <c r="D1209" s="187">
        <v>6751425</v>
      </c>
      <c r="E1209" s="187"/>
      <c r="F1209" s="187"/>
      <c r="G1209" s="187"/>
      <c r="H1209" s="187"/>
      <c r="I1209" s="187"/>
      <c r="J1209" s="187"/>
      <c r="K1209" s="187"/>
      <c r="L1209" s="187">
        <v>6751425</v>
      </c>
    </row>
    <row r="1210" spans="1:12" ht="18" customHeight="1">
      <c r="A1210" s="188"/>
      <c r="B1210" s="185" t="s">
        <v>802</v>
      </c>
      <c r="C1210" s="186" t="s">
        <v>508</v>
      </c>
      <c r="D1210" s="187">
        <v>677168</v>
      </c>
      <c r="E1210" s="187"/>
      <c r="F1210" s="187"/>
      <c r="G1210" s="187"/>
      <c r="H1210" s="187"/>
      <c r="I1210" s="187"/>
      <c r="J1210" s="187"/>
      <c r="K1210" s="187"/>
      <c r="L1210" s="187">
        <v>677168</v>
      </c>
    </row>
    <row r="1211" spans="1:12" ht="18" customHeight="1">
      <c r="A1211" s="188"/>
      <c r="B1211" s="185" t="s">
        <v>804</v>
      </c>
      <c r="C1211" s="186" t="s">
        <v>765</v>
      </c>
      <c r="D1211" s="187">
        <v>200749666.86000001</v>
      </c>
      <c r="E1211" s="187"/>
      <c r="F1211" s="187"/>
      <c r="G1211" s="187"/>
      <c r="H1211" s="187"/>
      <c r="I1211" s="187"/>
      <c r="J1211" s="187"/>
      <c r="K1211" s="187"/>
      <c r="L1211" s="187">
        <v>200749666.86000001</v>
      </c>
    </row>
    <row r="1212" spans="1:12" ht="18" customHeight="1">
      <c r="A1212" s="188"/>
      <c r="B1212" s="185" t="s">
        <v>867</v>
      </c>
      <c r="C1212" s="186" t="s">
        <v>547</v>
      </c>
      <c r="D1212" s="187">
        <v>266179641.68000001</v>
      </c>
      <c r="E1212" s="187"/>
      <c r="F1212" s="187"/>
      <c r="G1212" s="187"/>
      <c r="H1212" s="187"/>
      <c r="I1212" s="187"/>
      <c r="J1212" s="187"/>
      <c r="K1212" s="187"/>
      <c r="L1212" s="187">
        <v>266179641.68000001</v>
      </c>
    </row>
    <row r="1213" spans="1:12" ht="18" customHeight="1">
      <c r="A1213" s="188"/>
      <c r="B1213" s="185" t="s">
        <v>833</v>
      </c>
      <c r="C1213" s="186" t="s">
        <v>548</v>
      </c>
      <c r="D1213" s="187">
        <v>190713343.75999999</v>
      </c>
      <c r="E1213" s="187"/>
      <c r="F1213" s="187"/>
      <c r="G1213" s="187"/>
      <c r="H1213" s="187"/>
      <c r="I1213" s="187"/>
      <c r="J1213" s="187"/>
      <c r="K1213" s="187"/>
      <c r="L1213" s="187">
        <v>190713343.75999999</v>
      </c>
    </row>
    <row r="1214" spans="1:12" ht="18" customHeight="1">
      <c r="A1214" s="188"/>
      <c r="B1214" s="185" t="s">
        <v>883</v>
      </c>
      <c r="C1214" s="186" t="s">
        <v>549</v>
      </c>
      <c r="D1214" s="187">
        <v>1000000</v>
      </c>
      <c r="E1214" s="187"/>
      <c r="F1214" s="187"/>
      <c r="G1214" s="187"/>
      <c r="H1214" s="187"/>
      <c r="I1214" s="187"/>
      <c r="J1214" s="187"/>
      <c r="K1214" s="187"/>
      <c r="L1214" s="187">
        <v>1000000</v>
      </c>
    </row>
    <row r="1215" spans="1:12" ht="18" customHeight="1">
      <c r="A1215" s="188"/>
      <c r="B1215" s="185" t="s">
        <v>834</v>
      </c>
      <c r="C1215" s="186" t="s">
        <v>552</v>
      </c>
      <c r="D1215" s="187">
        <v>1571825759.5599999</v>
      </c>
      <c r="E1215" s="187"/>
      <c r="F1215" s="187"/>
      <c r="G1215" s="187"/>
      <c r="H1215" s="187"/>
      <c r="I1215" s="187">
        <v>0</v>
      </c>
      <c r="J1215" s="187"/>
      <c r="K1215" s="187"/>
      <c r="L1215" s="187">
        <v>1571825759.5599999</v>
      </c>
    </row>
    <row r="1216" spans="1:12" ht="18" customHeight="1">
      <c r="A1216" s="188"/>
      <c r="B1216" s="185" t="s">
        <v>817</v>
      </c>
      <c r="C1216" s="186" t="s">
        <v>573</v>
      </c>
      <c r="D1216" s="187">
        <v>6686178</v>
      </c>
      <c r="E1216" s="187"/>
      <c r="F1216" s="187"/>
      <c r="G1216" s="187"/>
      <c r="H1216" s="187"/>
      <c r="I1216" s="187"/>
      <c r="J1216" s="187"/>
      <c r="K1216" s="187"/>
      <c r="L1216" s="187">
        <v>6686178</v>
      </c>
    </row>
    <row r="1217" spans="1:12" ht="18" customHeight="1">
      <c r="A1217" s="188"/>
      <c r="B1217" s="185" t="s">
        <v>907</v>
      </c>
      <c r="C1217" s="186" t="s">
        <v>579</v>
      </c>
      <c r="D1217" s="187">
        <v>47000</v>
      </c>
      <c r="E1217" s="187"/>
      <c r="F1217" s="187"/>
      <c r="G1217" s="187"/>
      <c r="H1217" s="187"/>
      <c r="I1217" s="187"/>
      <c r="J1217" s="187"/>
      <c r="K1217" s="187"/>
      <c r="L1217" s="187">
        <v>47000</v>
      </c>
    </row>
    <row r="1218" spans="1:12" ht="18" customHeight="1">
      <c r="A1218" s="188"/>
      <c r="B1218" s="185" t="s">
        <v>824</v>
      </c>
      <c r="C1218" s="186" t="s">
        <v>590</v>
      </c>
      <c r="D1218" s="187"/>
      <c r="E1218" s="187"/>
      <c r="F1218" s="187"/>
      <c r="G1218" s="187"/>
      <c r="H1218" s="187"/>
      <c r="I1218" s="187">
        <v>114117120</v>
      </c>
      <c r="J1218" s="187"/>
      <c r="K1218" s="187"/>
      <c r="L1218" s="187">
        <v>114117120</v>
      </c>
    </row>
    <row r="1219" spans="1:12" ht="18" customHeight="1">
      <c r="A1219" s="188"/>
      <c r="B1219" s="185" t="s">
        <v>806</v>
      </c>
      <c r="C1219" s="186" t="s">
        <v>591</v>
      </c>
      <c r="D1219" s="187">
        <v>30703999.030000001</v>
      </c>
      <c r="E1219" s="187"/>
      <c r="F1219" s="187"/>
      <c r="G1219" s="187">
        <v>264500</v>
      </c>
      <c r="H1219" s="187"/>
      <c r="I1219" s="187"/>
      <c r="J1219" s="187"/>
      <c r="K1219" s="187"/>
      <c r="L1219" s="187">
        <v>30968499.030000001</v>
      </c>
    </row>
    <row r="1220" spans="1:12" ht="18" customHeight="1">
      <c r="A1220" s="188"/>
      <c r="B1220" s="185" t="s">
        <v>807</v>
      </c>
      <c r="C1220" s="186" t="s">
        <v>592</v>
      </c>
      <c r="D1220" s="187">
        <v>3218782</v>
      </c>
      <c r="E1220" s="187"/>
      <c r="F1220" s="187"/>
      <c r="G1220" s="187">
        <v>255200</v>
      </c>
      <c r="H1220" s="187"/>
      <c r="I1220" s="187"/>
      <c r="J1220" s="187"/>
      <c r="K1220" s="187"/>
      <c r="L1220" s="187">
        <v>3473982</v>
      </c>
    </row>
    <row r="1221" spans="1:12" ht="18" customHeight="1">
      <c r="A1221" s="188"/>
      <c r="B1221" s="185" t="s">
        <v>818</v>
      </c>
      <c r="C1221" s="186" t="s">
        <v>596</v>
      </c>
      <c r="D1221" s="187">
        <v>0</v>
      </c>
      <c r="E1221" s="187"/>
      <c r="F1221" s="187"/>
      <c r="G1221" s="187"/>
      <c r="H1221" s="187"/>
      <c r="I1221" s="187"/>
      <c r="J1221" s="187"/>
      <c r="K1221" s="187"/>
      <c r="L1221" s="187">
        <v>0</v>
      </c>
    </row>
    <row r="1222" spans="1:12" ht="18" customHeight="1">
      <c r="A1222" s="188"/>
      <c r="B1222" s="185" t="s">
        <v>877</v>
      </c>
      <c r="C1222" s="186" t="s">
        <v>603</v>
      </c>
      <c r="D1222" s="187">
        <v>195942</v>
      </c>
      <c r="E1222" s="187"/>
      <c r="F1222" s="187"/>
      <c r="G1222" s="187"/>
      <c r="H1222" s="187"/>
      <c r="I1222" s="187"/>
      <c r="J1222" s="187"/>
      <c r="K1222" s="187"/>
      <c r="L1222" s="187">
        <v>195942</v>
      </c>
    </row>
    <row r="1223" spans="1:12" ht="18" customHeight="1">
      <c r="A1223" s="188"/>
      <c r="B1223" s="185" t="s">
        <v>808</v>
      </c>
      <c r="C1223" s="186" t="s">
        <v>609</v>
      </c>
      <c r="D1223" s="187">
        <v>1089679259.1500001</v>
      </c>
      <c r="E1223" s="187"/>
      <c r="F1223" s="187"/>
      <c r="G1223" s="187"/>
      <c r="H1223" s="187"/>
      <c r="I1223" s="187"/>
      <c r="J1223" s="187"/>
      <c r="K1223" s="187"/>
      <c r="L1223" s="187">
        <v>1089679259.1500001</v>
      </c>
    </row>
    <row r="1224" spans="1:12" ht="18" customHeight="1">
      <c r="A1224" s="188"/>
      <c r="B1224" s="185" t="s">
        <v>840</v>
      </c>
      <c r="C1224" s="186" t="s">
        <v>611</v>
      </c>
      <c r="D1224" s="187">
        <v>931887</v>
      </c>
      <c r="E1224" s="187"/>
      <c r="F1224" s="187"/>
      <c r="G1224" s="187"/>
      <c r="H1224" s="187"/>
      <c r="I1224" s="187"/>
      <c r="J1224" s="187"/>
      <c r="K1224" s="187"/>
      <c r="L1224" s="187">
        <v>931887</v>
      </c>
    </row>
    <row r="1225" spans="1:12" ht="18" customHeight="1">
      <c r="A1225" s="188"/>
      <c r="B1225" s="185" t="s">
        <v>813</v>
      </c>
      <c r="C1225" s="186" t="s">
        <v>613</v>
      </c>
      <c r="D1225" s="187">
        <v>280886206</v>
      </c>
      <c r="E1225" s="187"/>
      <c r="F1225" s="187"/>
      <c r="G1225" s="187"/>
      <c r="H1225" s="187"/>
      <c r="I1225" s="187"/>
      <c r="J1225" s="187"/>
      <c r="K1225" s="187"/>
      <c r="L1225" s="187">
        <v>280886206</v>
      </c>
    </row>
    <row r="1226" spans="1:12" ht="18" customHeight="1">
      <c r="A1226" s="188"/>
      <c r="B1226" s="185" t="s">
        <v>841</v>
      </c>
      <c r="C1226" s="186" t="s">
        <v>614</v>
      </c>
      <c r="D1226" s="187">
        <v>106488956.73</v>
      </c>
      <c r="E1226" s="187"/>
      <c r="F1226" s="187"/>
      <c r="G1226" s="187">
        <v>8876006.1999999993</v>
      </c>
      <c r="H1226" s="187"/>
      <c r="I1226" s="187"/>
      <c r="J1226" s="187"/>
      <c r="K1226" s="187"/>
      <c r="L1226" s="187">
        <v>115364962.93000001</v>
      </c>
    </row>
    <row r="1227" spans="1:12" ht="18" customHeight="1">
      <c r="A1227" s="188"/>
      <c r="B1227" s="185" t="s">
        <v>868</v>
      </c>
      <c r="C1227" s="186" t="s">
        <v>617</v>
      </c>
      <c r="D1227" s="187">
        <v>123310050</v>
      </c>
      <c r="E1227" s="187"/>
      <c r="F1227" s="187"/>
      <c r="G1227" s="187"/>
      <c r="H1227" s="187"/>
      <c r="I1227" s="187"/>
      <c r="J1227" s="187"/>
      <c r="K1227" s="187"/>
      <c r="L1227" s="187">
        <v>123310050</v>
      </c>
    </row>
    <row r="1228" spans="1:12" ht="18" customHeight="1">
      <c r="A1228" s="188"/>
      <c r="C1228" s="186" t="s">
        <v>908</v>
      </c>
      <c r="D1228" s="187">
        <v>4404813487.2800007</v>
      </c>
      <c r="E1228" s="187"/>
      <c r="F1228" s="187"/>
      <c r="G1228" s="187">
        <v>9803494.5</v>
      </c>
      <c r="H1228" s="187"/>
      <c r="I1228" s="187">
        <v>114117120</v>
      </c>
      <c r="J1228" s="187"/>
      <c r="K1228" s="187"/>
      <c r="L1228" s="187">
        <v>4528734101.7800007</v>
      </c>
    </row>
    <row r="1229" spans="1:12" ht="18" customHeight="1">
      <c r="A1229" s="188" t="s">
        <v>670</v>
      </c>
      <c r="B1229" s="185" t="s">
        <v>777</v>
      </c>
      <c r="C1229" s="186" t="s">
        <v>442</v>
      </c>
      <c r="D1229" s="187">
        <v>204950598.72999999</v>
      </c>
      <c r="E1229" s="187"/>
      <c r="F1229" s="187"/>
      <c r="G1229" s="187"/>
      <c r="H1229" s="187"/>
      <c r="I1229" s="187"/>
      <c r="J1229" s="187"/>
      <c r="K1229" s="187"/>
      <c r="L1229" s="187">
        <v>204950598.72999999</v>
      </c>
    </row>
    <row r="1230" spans="1:12" ht="18" customHeight="1">
      <c r="A1230" s="188"/>
      <c r="B1230" s="185" t="s">
        <v>778</v>
      </c>
      <c r="C1230" s="186" t="s">
        <v>443</v>
      </c>
      <c r="D1230" s="187">
        <v>31090759</v>
      </c>
      <c r="E1230" s="187"/>
      <c r="F1230" s="187"/>
      <c r="G1230" s="187"/>
      <c r="H1230" s="187"/>
      <c r="I1230" s="187"/>
      <c r="J1230" s="187"/>
      <c r="K1230" s="187"/>
      <c r="L1230" s="187">
        <v>31090759</v>
      </c>
    </row>
    <row r="1231" spans="1:12" ht="18" customHeight="1">
      <c r="A1231" s="188"/>
      <c r="B1231" s="185" t="s">
        <v>779</v>
      </c>
      <c r="C1231" s="186" t="s">
        <v>445</v>
      </c>
      <c r="D1231" s="187">
        <v>3880000</v>
      </c>
      <c r="E1231" s="187"/>
      <c r="F1231" s="187"/>
      <c r="G1231" s="187"/>
      <c r="H1231" s="187"/>
      <c r="I1231" s="187"/>
      <c r="J1231" s="187"/>
      <c r="K1231" s="187"/>
      <c r="L1231" s="187">
        <v>3880000</v>
      </c>
    </row>
    <row r="1232" spans="1:12" ht="18" customHeight="1">
      <c r="A1232" s="188"/>
      <c r="B1232" s="185" t="s">
        <v>826</v>
      </c>
      <c r="C1232" s="186" t="s">
        <v>447</v>
      </c>
      <c r="D1232" s="187">
        <v>252073000</v>
      </c>
      <c r="E1232" s="187"/>
      <c r="F1232" s="187"/>
      <c r="G1232" s="187"/>
      <c r="H1232" s="187"/>
      <c r="I1232" s="187"/>
      <c r="J1232" s="187"/>
      <c r="K1232" s="187"/>
      <c r="L1232" s="187">
        <v>252073000</v>
      </c>
    </row>
    <row r="1233" spans="1:12" ht="18" customHeight="1">
      <c r="A1233" s="188"/>
      <c r="B1233" s="185" t="s">
        <v>780</v>
      </c>
      <c r="C1233" s="186" t="s">
        <v>450</v>
      </c>
      <c r="D1233" s="187">
        <v>9172672.5</v>
      </c>
      <c r="E1233" s="187"/>
      <c r="F1233" s="187"/>
      <c r="G1233" s="187"/>
      <c r="H1233" s="187"/>
      <c r="I1233" s="187"/>
      <c r="J1233" s="187"/>
      <c r="K1233" s="187"/>
      <c r="L1233" s="187">
        <v>9172672.5</v>
      </c>
    </row>
    <row r="1234" spans="1:12" ht="18" customHeight="1">
      <c r="A1234" s="188"/>
      <c r="B1234" s="185" t="s">
        <v>781</v>
      </c>
      <c r="C1234" s="186" t="s">
        <v>452</v>
      </c>
      <c r="D1234" s="187">
        <v>1108905</v>
      </c>
      <c r="E1234" s="187"/>
      <c r="F1234" s="187"/>
      <c r="G1234" s="187"/>
      <c r="H1234" s="187"/>
      <c r="I1234" s="187"/>
      <c r="J1234" s="187"/>
      <c r="K1234" s="187"/>
      <c r="L1234" s="187">
        <v>1108905</v>
      </c>
    </row>
    <row r="1235" spans="1:12" ht="18" customHeight="1">
      <c r="A1235" s="188"/>
      <c r="B1235" s="185" t="s">
        <v>909</v>
      </c>
      <c r="C1235" s="186" t="s">
        <v>454</v>
      </c>
      <c r="D1235" s="187">
        <v>782766960</v>
      </c>
      <c r="E1235" s="187"/>
      <c r="F1235" s="187"/>
      <c r="G1235" s="187"/>
      <c r="H1235" s="187"/>
      <c r="I1235" s="187"/>
      <c r="J1235" s="187"/>
      <c r="K1235" s="187"/>
      <c r="L1235" s="187">
        <v>782766960</v>
      </c>
    </row>
    <row r="1236" spans="1:12" ht="18" customHeight="1">
      <c r="A1236" s="188"/>
      <c r="B1236" s="185" t="s">
        <v>782</v>
      </c>
      <c r="C1236" s="186" t="s">
        <v>455</v>
      </c>
      <c r="D1236" s="187">
        <v>75450</v>
      </c>
      <c r="E1236" s="187"/>
      <c r="F1236" s="187"/>
      <c r="G1236" s="187"/>
      <c r="H1236" s="187"/>
      <c r="I1236" s="187"/>
      <c r="J1236" s="187"/>
      <c r="K1236" s="187"/>
      <c r="L1236" s="187">
        <v>75450</v>
      </c>
    </row>
    <row r="1237" spans="1:12" ht="18" customHeight="1">
      <c r="A1237" s="188"/>
      <c r="B1237" s="185" t="s">
        <v>815</v>
      </c>
      <c r="C1237" s="186" t="s">
        <v>462</v>
      </c>
      <c r="D1237" s="187">
        <v>67554.2</v>
      </c>
      <c r="E1237" s="187"/>
      <c r="F1237" s="187"/>
      <c r="G1237" s="187"/>
      <c r="H1237" s="187"/>
      <c r="I1237" s="187"/>
      <c r="J1237" s="187"/>
      <c r="K1237" s="187"/>
      <c r="L1237" s="187">
        <v>67554.2</v>
      </c>
    </row>
    <row r="1238" spans="1:12" ht="18" customHeight="1">
      <c r="A1238" s="188"/>
      <c r="B1238" s="185" t="s">
        <v>785</v>
      </c>
      <c r="C1238" s="186" t="s">
        <v>463</v>
      </c>
      <c r="D1238" s="187">
        <v>1667052.1</v>
      </c>
      <c r="E1238" s="187"/>
      <c r="F1238" s="187"/>
      <c r="G1238" s="187"/>
      <c r="H1238" s="187"/>
      <c r="I1238" s="187"/>
      <c r="J1238" s="187"/>
      <c r="K1238" s="187"/>
      <c r="L1238" s="187">
        <v>1667052.1</v>
      </c>
    </row>
    <row r="1239" spans="1:12" ht="18" customHeight="1">
      <c r="A1239" s="188"/>
      <c r="B1239" s="185" t="s">
        <v>786</v>
      </c>
      <c r="C1239" s="186" t="s">
        <v>471</v>
      </c>
      <c r="D1239" s="187">
        <v>119111536.83</v>
      </c>
      <c r="E1239" s="187"/>
      <c r="F1239" s="187"/>
      <c r="G1239" s="187"/>
      <c r="H1239" s="187"/>
      <c r="I1239" s="187"/>
      <c r="J1239" s="187"/>
      <c r="K1239" s="187"/>
      <c r="L1239" s="187">
        <v>119111536.83</v>
      </c>
    </row>
    <row r="1240" spans="1:12" ht="18" customHeight="1">
      <c r="A1240" s="188"/>
      <c r="B1240" s="185" t="s">
        <v>787</v>
      </c>
      <c r="C1240" s="186" t="s">
        <v>472</v>
      </c>
      <c r="D1240" s="187">
        <v>70688681</v>
      </c>
      <c r="E1240" s="187"/>
      <c r="F1240" s="187"/>
      <c r="G1240" s="187"/>
      <c r="H1240" s="187"/>
      <c r="I1240" s="187"/>
      <c r="J1240" s="187"/>
      <c r="K1240" s="187"/>
      <c r="L1240" s="187">
        <v>70688681</v>
      </c>
    </row>
    <row r="1241" spans="1:12" ht="18" customHeight="1">
      <c r="A1241" s="188"/>
      <c r="B1241" s="185" t="s">
        <v>788</v>
      </c>
      <c r="C1241" s="186" t="s">
        <v>475</v>
      </c>
      <c r="D1241" s="187">
        <v>8120</v>
      </c>
      <c r="E1241" s="187"/>
      <c r="F1241" s="187"/>
      <c r="G1241" s="187"/>
      <c r="H1241" s="187"/>
      <c r="I1241" s="187"/>
      <c r="J1241" s="187"/>
      <c r="K1241" s="187"/>
      <c r="L1241" s="187">
        <v>8120</v>
      </c>
    </row>
    <row r="1242" spans="1:12" ht="18" customHeight="1">
      <c r="A1242" s="188"/>
      <c r="B1242" s="185" t="s">
        <v>789</v>
      </c>
      <c r="C1242" s="186" t="s">
        <v>476</v>
      </c>
      <c r="D1242" s="187">
        <v>57405972.619999997</v>
      </c>
      <c r="E1242" s="187"/>
      <c r="F1242" s="187"/>
      <c r="G1242" s="187"/>
      <c r="H1242" s="187"/>
      <c r="I1242" s="187"/>
      <c r="J1242" s="187"/>
      <c r="K1242" s="187"/>
      <c r="L1242" s="187">
        <v>57405972.619999997</v>
      </c>
    </row>
    <row r="1243" spans="1:12" ht="18" customHeight="1">
      <c r="A1243" s="188"/>
      <c r="B1243" s="185" t="s">
        <v>790</v>
      </c>
      <c r="C1243" s="186" t="s">
        <v>477</v>
      </c>
      <c r="D1243" s="187">
        <v>47451644.850000001</v>
      </c>
      <c r="E1243" s="187"/>
      <c r="F1243" s="187"/>
      <c r="G1243" s="187"/>
      <c r="H1243" s="187"/>
      <c r="I1243" s="187"/>
      <c r="J1243" s="187"/>
      <c r="K1243" s="187"/>
      <c r="L1243" s="187">
        <v>47451644.850000001</v>
      </c>
    </row>
    <row r="1244" spans="1:12" ht="18" customHeight="1">
      <c r="A1244" s="188"/>
      <c r="B1244" s="185" t="s">
        <v>791</v>
      </c>
      <c r="C1244" s="186" t="s">
        <v>478</v>
      </c>
      <c r="D1244" s="187">
        <v>41459173.399999999</v>
      </c>
      <c r="E1244" s="187"/>
      <c r="F1244" s="187"/>
      <c r="G1244" s="187"/>
      <c r="H1244" s="187"/>
      <c r="I1244" s="187"/>
      <c r="J1244" s="187"/>
      <c r="K1244" s="187"/>
      <c r="L1244" s="187">
        <v>41459173.399999999</v>
      </c>
    </row>
    <row r="1245" spans="1:12" ht="18" customHeight="1">
      <c r="A1245" s="188"/>
      <c r="B1245" s="185" t="s">
        <v>792</v>
      </c>
      <c r="C1245" s="186" t="s">
        <v>480</v>
      </c>
      <c r="D1245" s="187">
        <v>11808042</v>
      </c>
      <c r="E1245" s="187"/>
      <c r="F1245" s="187"/>
      <c r="G1245" s="187"/>
      <c r="H1245" s="187"/>
      <c r="I1245" s="187"/>
      <c r="J1245" s="187"/>
      <c r="K1245" s="187"/>
      <c r="L1245" s="187">
        <v>11808042</v>
      </c>
    </row>
    <row r="1246" spans="1:12" ht="18" customHeight="1">
      <c r="A1246" s="188"/>
      <c r="B1246" s="185" t="s">
        <v>794</v>
      </c>
      <c r="C1246" s="186" t="s">
        <v>484</v>
      </c>
      <c r="D1246" s="187">
        <v>4096673</v>
      </c>
      <c r="E1246" s="187"/>
      <c r="F1246" s="187"/>
      <c r="G1246" s="187"/>
      <c r="H1246" s="187"/>
      <c r="I1246" s="187"/>
      <c r="J1246" s="187"/>
      <c r="K1246" s="187"/>
      <c r="L1246" s="187">
        <v>4096673</v>
      </c>
    </row>
    <row r="1247" spans="1:12" ht="18" customHeight="1">
      <c r="A1247" s="188"/>
      <c r="B1247" s="185" t="s">
        <v>795</v>
      </c>
      <c r="C1247" s="186" t="s">
        <v>486</v>
      </c>
      <c r="D1247" s="187">
        <v>104402961</v>
      </c>
      <c r="E1247" s="187"/>
      <c r="F1247" s="187"/>
      <c r="G1247" s="187"/>
      <c r="H1247" s="187"/>
      <c r="I1247" s="187"/>
      <c r="J1247" s="187"/>
      <c r="K1247" s="187"/>
      <c r="L1247" s="187">
        <v>104402961</v>
      </c>
    </row>
    <row r="1248" spans="1:12" ht="18" customHeight="1">
      <c r="A1248" s="188"/>
      <c r="B1248" s="185" t="s">
        <v>821</v>
      </c>
      <c r="C1248" s="186" t="s">
        <v>488</v>
      </c>
      <c r="D1248" s="187">
        <v>129759</v>
      </c>
      <c r="E1248" s="187"/>
      <c r="F1248" s="187"/>
      <c r="G1248" s="187"/>
      <c r="H1248" s="187"/>
      <c r="I1248" s="187"/>
      <c r="J1248" s="187"/>
      <c r="K1248" s="187"/>
      <c r="L1248" s="187">
        <v>129759</v>
      </c>
    </row>
    <row r="1249" spans="1:12" ht="18" customHeight="1">
      <c r="A1249" s="188"/>
      <c r="B1249" s="185" t="s">
        <v>796</v>
      </c>
      <c r="C1249" s="186" t="s">
        <v>489</v>
      </c>
      <c r="D1249" s="187">
        <v>19750</v>
      </c>
      <c r="E1249" s="187"/>
      <c r="F1249" s="187"/>
      <c r="G1249" s="187"/>
      <c r="H1249" s="187"/>
      <c r="I1249" s="187"/>
      <c r="J1249" s="187"/>
      <c r="K1249" s="187"/>
      <c r="L1249" s="187">
        <v>19750</v>
      </c>
    </row>
    <row r="1250" spans="1:12" ht="18" customHeight="1">
      <c r="A1250" s="188"/>
      <c r="B1250" s="185" t="s">
        <v>797</v>
      </c>
      <c r="C1250" s="186" t="s">
        <v>490</v>
      </c>
      <c r="D1250" s="187">
        <v>6558651</v>
      </c>
      <c r="E1250" s="187"/>
      <c r="F1250" s="187"/>
      <c r="G1250" s="187"/>
      <c r="H1250" s="187"/>
      <c r="I1250" s="187"/>
      <c r="J1250" s="187"/>
      <c r="K1250" s="187"/>
      <c r="L1250" s="187">
        <v>6558651</v>
      </c>
    </row>
    <row r="1251" spans="1:12" ht="18" customHeight="1">
      <c r="A1251" s="188"/>
      <c r="B1251" s="185" t="s">
        <v>798</v>
      </c>
      <c r="C1251" s="186" t="s">
        <v>491</v>
      </c>
      <c r="D1251" s="187">
        <v>333065</v>
      </c>
      <c r="E1251" s="187"/>
      <c r="F1251" s="187"/>
      <c r="G1251" s="187"/>
      <c r="H1251" s="187"/>
      <c r="I1251" s="187"/>
      <c r="J1251" s="187"/>
      <c r="K1251" s="187"/>
      <c r="L1251" s="187">
        <v>333065</v>
      </c>
    </row>
    <row r="1252" spans="1:12" ht="18" customHeight="1">
      <c r="A1252" s="188"/>
      <c r="B1252" s="185" t="s">
        <v>822</v>
      </c>
      <c r="C1252" s="186" t="s">
        <v>494</v>
      </c>
      <c r="D1252" s="187">
        <v>365012883</v>
      </c>
      <c r="E1252" s="187"/>
      <c r="F1252" s="187"/>
      <c r="G1252" s="187"/>
      <c r="H1252" s="187"/>
      <c r="I1252" s="187"/>
      <c r="J1252" s="187"/>
      <c r="K1252" s="187"/>
      <c r="L1252" s="187">
        <v>365012883</v>
      </c>
    </row>
    <row r="1253" spans="1:12" ht="18" customHeight="1">
      <c r="A1253" s="188"/>
      <c r="B1253" s="185" t="s">
        <v>816</v>
      </c>
      <c r="C1253" s="186" t="s">
        <v>495</v>
      </c>
      <c r="D1253" s="187">
        <v>976862</v>
      </c>
      <c r="E1253" s="187"/>
      <c r="F1253" s="187"/>
      <c r="G1253" s="187"/>
      <c r="H1253" s="187"/>
      <c r="I1253" s="187"/>
      <c r="J1253" s="187"/>
      <c r="K1253" s="187"/>
      <c r="L1253" s="187">
        <v>976862</v>
      </c>
    </row>
    <row r="1254" spans="1:12" ht="18" customHeight="1">
      <c r="A1254" s="188"/>
      <c r="B1254" s="185" t="s">
        <v>799</v>
      </c>
      <c r="C1254" s="186" t="s">
        <v>496</v>
      </c>
      <c r="D1254" s="187">
        <v>575844355.97000003</v>
      </c>
      <c r="E1254" s="187"/>
      <c r="F1254" s="187"/>
      <c r="G1254" s="187"/>
      <c r="H1254" s="187"/>
      <c r="I1254" s="187"/>
      <c r="J1254" s="187"/>
      <c r="K1254" s="187"/>
      <c r="L1254" s="187">
        <v>575844355.97000003</v>
      </c>
    </row>
    <row r="1255" spans="1:12" ht="18" customHeight="1">
      <c r="A1255" s="188"/>
      <c r="B1255" s="185" t="s">
        <v>800</v>
      </c>
      <c r="C1255" s="186" t="s">
        <v>497</v>
      </c>
      <c r="D1255" s="187">
        <v>2550999</v>
      </c>
      <c r="E1255" s="187"/>
      <c r="F1255" s="187"/>
      <c r="G1255" s="187"/>
      <c r="H1255" s="187"/>
      <c r="I1255" s="187"/>
      <c r="J1255" s="187"/>
      <c r="K1255" s="187"/>
      <c r="L1255" s="187">
        <v>2550999</v>
      </c>
    </row>
    <row r="1256" spans="1:12" ht="18" customHeight="1">
      <c r="A1256" s="188"/>
      <c r="B1256" s="185" t="s">
        <v>880</v>
      </c>
      <c r="C1256" s="186" t="s">
        <v>503</v>
      </c>
      <c r="D1256" s="187">
        <v>4017434</v>
      </c>
      <c r="E1256" s="187"/>
      <c r="F1256" s="187"/>
      <c r="G1256" s="187"/>
      <c r="H1256" s="187"/>
      <c r="I1256" s="187"/>
      <c r="J1256" s="187"/>
      <c r="K1256" s="187"/>
      <c r="L1256" s="187">
        <v>4017434</v>
      </c>
    </row>
    <row r="1257" spans="1:12" ht="18" customHeight="1">
      <c r="A1257" s="188"/>
      <c r="B1257" s="185" t="s">
        <v>801</v>
      </c>
      <c r="C1257" s="186" t="s">
        <v>504</v>
      </c>
      <c r="D1257" s="187">
        <v>1227156252.0599999</v>
      </c>
      <c r="E1257" s="187"/>
      <c r="F1257" s="187"/>
      <c r="G1257" s="187"/>
      <c r="H1257" s="187"/>
      <c r="I1257" s="187"/>
      <c r="J1257" s="187"/>
      <c r="K1257" s="187"/>
      <c r="L1257" s="187">
        <v>1227156252.0599999</v>
      </c>
    </row>
    <row r="1258" spans="1:12" ht="18" customHeight="1">
      <c r="A1258" s="188"/>
      <c r="B1258" s="185" t="s">
        <v>811</v>
      </c>
      <c r="C1258" s="186" t="s">
        <v>505</v>
      </c>
      <c r="D1258" s="187">
        <v>205098</v>
      </c>
      <c r="E1258" s="187"/>
      <c r="F1258" s="187"/>
      <c r="G1258" s="187"/>
      <c r="H1258" s="187"/>
      <c r="I1258" s="187"/>
      <c r="J1258" s="187"/>
      <c r="K1258" s="187"/>
      <c r="L1258" s="187">
        <v>205098</v>
      </c>
    </row>
    <row r="1259" spans="1:12" ht="18" customHeight="1">
      <c r="A1259" s="188"/>
      <c r="B1259" s="185" t="s">
        <v>812</v>
      </c>
      <c r="C1259" s="186" t="s">
        <v>507</v>
      </c>
      <c r="D1259" s="187">
        <v>18807818</v>
      </c>
      <c r="E1259" s="187"/>
      <c r="F1259" s="187"/>
      <c r="G1259" s="187"/>
      <c r="H1259" s="187"/>
      <c r="I1259" s="187"/>
      <c r="J1259" s="187"/>
      <c r="K1259" s="187"/>
      <c r="L1259" s="187">
        <v>18807818</v>
      </c>
    </row>
    <row r="1260" spans="1:12" ht="18" customHeight="1">
      <c r="A1260" s="188"/>
      <c r="B1260" s="185" t="s">
        <v>802</v>
      </c>
      <c r="C1260" s="186" t="s">
        <v>508</v>
      </c>
      <c r="D1260" s="187">
        <v>130446602.22</v>
      </c>
      <c r="E1260" s="187"/>
      <c r="F1260" s="187"/>
      <c r="G1260" s="187"/>
      <c r="H1260" s="187"/>
      <c r="I1260" s="187"/>
      <c r="J1260" s="187"/>
      <c r="K1260" s="187"/>
      <c r="L1260" s="187">
        <v>130446602.22</v>
      </c>
    </row>
    <row r="1261" spans="1:12" ht="18" customHeight="1">
      <c r="A1261" s="188"/>
      <c r="B1261" s="185" t="s">
        <v>804</v>
      </c>
      <c r="C1261" s="186" t="s">
        <v>765</v>
      </c>
      <c r="D1261" s="187">
        <v>41103659</v>
      </c>
      <c r="E1261" s="187"/>
      <c r="F1261" s="187"/>
      <c r="G1261" s="187"/>
      <c r="H1261" s="187"/>
      <c r="I1261" s="187"/>
      <c r="J1261" s="187"/>
      <c r="K1261" s="187"/>
      <c r="L1261" s="187">
        <v>41103659</v>
      </c>
    </row>
    <row r="1262" spans="1:12" ht="18" customHeight="1">
      <c r="A1262" s="188"/>
      <c r="B1262" s="185" t="s">
        <v>882</v>
      </c>
      <c r="C1262" s="186" t="s">
        <v>766</v>
      </c>
      <c r="D1262" s="187">
        <v>10300000</v>
      </c>
      <c r="E1262" s="187"/>
      <c r="F1262" s="187"/>
      <c r="G1262" s="187"/>
      <c r="H1262" s="187"/>
      <c r="I1262" s="187"/>
      <c r="J1262" s="187"/>
      <c r="K1262" s="187"/>
      <c r="L1262" s="187">
        <v>10300000</v>
      </c>
    </row>
    <row r="1263" spans="1:12" ht="18" customHeight="1">
      <c r="A1263" s="188"/>
      <c r="B1263" s="185" t="s">
        <v>867</v>
      </c>
      <c r="C1263" s="186" t="s">
        <v>547</v>
      </c>
      <c r="D1263" s="187">
        <v>10500000</v>
      </c>
      <c r="E1263" s="187"/>
      <c r="F1263" s="187"/>
      <c r="G1263" s="187"/>
      <c r="H1263" s="187"/>
      <c r="I1263" s="187"/>
      <c r="J1263" s="187"/>
      <c r="K1263" s="187"/>
      <c r="L1263" s="187">
        <v>10500000</v>
      </c>
    </row>
    <row r="1264" spans="1:12" ht="18" customHeight="1">
      <c r="A1264" s="188"/>
      <c r="B1264" s="185" t="s">
        <v>833</v>
      </c>
      <c r="C1264" s="186" t="s">
        <v>548</v>
      </c>
      <c r="D1264" s="187">
        <v>3188607.46</v>
      </c>
      <c r="E1264" s="187"/>
      <c r="F1264" s="187"/>
      <c r="G1264" s="187"/>
      <c r="H1264" s="187"/>
      <c r="I1264" s="187"/>
      <c r="J1264" s="187"/>
      <c r="K1264" s="187"/>
      <c r="L1264" s="187">
        <v>3188607.46</v>
      </c>
    </row>
    <row r="1265" spans="1:12" ht="18" customHeight="1">
      <c r="A1265" s="188"/>
      <c r="B1265" s="185" t="s">
        <v>883</v>
      </c>
      <c r="C1265" s="186" t="s">
        <v>549</v>
      </c>
      <c r="D1265" s="187">
        <v>500000</v>
      </c>
      <c r="E1265" s="187"/>
      <c r="F1265" s="187"/>
      <c r="G1265" s="187"/>
      <c r="H1265" s="187"/>
      <c r="I1265" s="187"/>
      <c r="J1265" s="187"/>
      <c r="K1265" s="187"/>
      <c r="L1265" s="187">
        <v>500000</v>
      </c>
    </row>
    <row r="1266" spans="1:12" ht="18" customHeight="1">
      <c r="A1266" s="188"/>
      <c r="B1266" s="185" t="s">
        <v>817</v>
      </c>
      <c r="C1266" s="186" t="s">
        <v>573</v>
      </c>
      <c r="D1266" s="187">
        <v>906769865.26999998</v>
      </c>
      <c r="E1266" s="187"/>
      <c r="F1266" s="187"/>
      <c r="G1266" s="187"/>
      <c r="H1266" s="187"/>
      <c r="I1266" s="187"/>
      <c r="J1266" s="187"/>
      <c r="K1266" s="187"/>
      <c r="L1266" s="187">
        <v>906769865.26999998</v>
      </c>
    </row>
    <row r="1267" spans="1:12" ht="18" customHeight="1">
      <c r="A1267" s="188"/>
      <c r="B1267" s="185" t="s">
        <v>805</v>
      </c>
      <c r="C1267" s="186" t="s">
        <v>586</v>
      </c>
      <c r="D1267" s="187">
        <v>243064535</v>
      </c>
      <c r="E1267" s="187"/>
      <c r="F1267" s="187"/>
      <c r="G1267" s="187"/>
      <c r="H1267" s="187"/>
      <c r="I1267" s="187"/>
      <c r="J1267" s="187"/>
      <c r="K1267" s="187"/>
      <c r="L1267" s="187">
        <v>243064535</v>
      </c>
    </row>
    <row r="1268" spans="1:12" ht="18" customHeight="1">
      <c r="A1268" s="188"/>
      <c r="B1268" s="185" t="s">
        <v>885</v>
      </c>
      <c r="C1268" s="186" t="s">
        <v>588</v>
      </c>
      <c r="D1268" s="187">
        <v>0</v>
      </c>
      <c r="E1268" s="187"/>
      <c r="F1268" s="187"/>
      <c r="G1268" s="187"/>
      <c r="H1268" s="187"/>
      <c r="I1268" s="187"/>
      <c r="J1268" s="187"/>
      <c r="K1268" s="187"/>
      <c r="L1268" s="187">
        <v>0</v>
      </c>
    </row>
    <row r="1269" spans="1:12" ht="18" customHeight="1">
      <c r="A1269" s="188"/>
      <c r="B1269" s="185" t="s">
        <v>824</v>
      </c>
      <c r="C1269" s="186" t="s">
        <v>590</v>
      </c>
      <c r="D1269" s="187">
        <v>57555765</v>
      </c>
      <c r="E1269" s="187"/>
      <c r="F1269" s="187"/>
      <c r="G1269" s="187"/>
      <c r="H1269" s="187"/>
      <c r="I1269" s="187"/>
      <c r="J1269" s="187"/>
      <c r="K1269" s="187"/>
      <c r="L1269" s="187">
        <v>57555765</v>
      </c>
    </row>
    <row r="1270" spans="1:12" ht="18" customHeight="1">
      <c r="A1270" s="188"/>
      <c r="B1270" s="185" t="s">
        <v>806</v>
      </c>
      <c r="C1270" s="186" t="s">
        <v>591</v>
      </c>
      <c r="D1270" s="187">
        <v>67845507.849999994</v>
      </c>
      <c r="E1270" s="187"/>
      <c r="F1270" s="187"/>
      <c r="G1270" s="187"/>
      <c r="H1270" s="187"/>
      <c r="I1270" s="187"/>
      <c r="J1270" s="187"/>
      <c r="K1270" s="187"/>
      <c r="L1270" s="187">
        <v>67845507.849999994</v>
      </c>
    </row>
    <row r="1271" spans="1:12" ht="18" customHeight="1">
      <c r="A1271" s="188"/>
      <c r="B1271" s="185" t="s">
        <v>807</v>
      </c>
      <c r="C1271" s="186" t="s">
        <v>592</v>
      </c>
      <c r="D1271" s="187">
        <v>23489355.879999999</v>
      </c>
      <c r="E1271" s="187"/>
      <c r="F1271" s="187"/>
      <c r="G1271" s="187"/>
      <c r="H1271" s="187"/>
      <c r="I1271" s="187"/>
      <c r="J1271" s="187"/>
      <c r="K1271" s="187"/>
      <c r="L1271" s="187">
        <v>23489355.879999999</v>
      </c>
    </row>
    <row r="1272" spans="1:12" ht="18" customHeight="1">
      <c r="A1272" s="188"/>
      <c r="B1272" s="185" t="s">
        <v>818</v>
      </c>
      <c r="C1272" s="186" t="s">
        <v>596</v>
      </c>
      <c r="D1272" s="187">
        <v>960000</v>
      </c>
      <c r="E1272" s="187"/>
      <c r="F1272" s="187"/>
      <c r="G1272" s="187"/>
      <c r="H1272" s="187"/>
      <c r="I1272" s="187"/>
      <c r="J1272" s="187"/>
      <c r="K1272" s="187"/>
      <c r="L1272" s="187">
        <v>960000</v>
      </c>
    </row>
    <row r="1273" spans="1:12" ht="18" customHeight="1">
      <c r="A1273" s="188"/>
      <c r="B1273" s="185" t="s">
        <v>839</v>
      </c>
      <c r="C1273" s="186" t="s">
        <v>597</v>
      </c>
      <c r="D1273" s="187">
        <v>15000000</v>
      </c>
      <c r="E1273" s="187"/>
      <c r="F1273" s="187"/>
      <c r="G1273" s="187"/>
      <c r="H1273" s="187"/>
      <c r="I1273" s="187"/>
      <c r="J1273" s="187"/>
      <c r="K1273" s="187"/>
      <c r="L1273" s="187">
        <v>15000000</v>
      </c>
    </row>
    <row r="1274" spans="1:12" ht="18" customHeight="1">
      <c r="A1274" s="188"/>
      <c r="B1274" s="185" t="s">
        <v>808</v>
      </c>
      <c r="C1274" s="186" t="s">
        <v>609</v>
      </c>
      <c r="D1274" s="187">
        <v>1500000</v>
      </c>
      <c r="E1274" s="187"/>
      <c r="F1274" s="187"/>
      <c r="G1274" s="187"/>
      <c r="H1274" s="187"/>
      <c r="I1274" s="187"/>
      <c r="J1274" s="187"/>
      <c r="K1274" s="187"/>
      <c r="L1274" s="187">
        <v>1500000</v>
      </c>
    </row>
    <row r="1275" spans="1:12" ht="18" customHeight="1">
      <c r="A1275" s="188"/>
      <c r="B1275" s="185" t="s">
        <v>840</v>
      </c>
      <c r="C1275" s="186" t="s">
        <v>611</v>
      </c>
      <c r="D1275" s="187">
        <v>46554184</v>
      </c>
      <c r="E1275" s="187"/>
      <c r="F1275" s="187"/>
      <c r="G1275" s="187"/>
      <c r="H1275" s="187"/>
      <c r="I1275" s="187"/>
      <c r="J1275" s="187"/>
      <c r="K1275" s="187"/>
      <c r="L1275" s="187">
        <v>46554184</v>
      </c>
    </row>
    <row r="1276" spans="1:12" ht="18" customHeight="1">
      <c r="A1276" s="188"/>
      <c r="B1276" s="185" t="s">
        <v>813</v>
      </c>
      <c r="C1276" s="186" t="s">
        <v>613</v>
      </c>
      <c r="D1276" s="187">
        <v>3204637</v>
      </c>
      <c r="E1276" s="187"/>
      <c r="F1276" s="187"/>
      <c r="G1276" s="187"/>
      <c r="H1276" s="187"/>
      <c r="I1276" s="187"/>
      <c r="J1276" s="187"/>
      <c r="K1276" s="187"/>
      <c r="L1276" s="187">
        <v>3204637</v>
      </c>
    </row>
    <row r="1277" spans="1:12" ht="18" customHeight="1">
      <c r="A1277" s="188"/>
      <c r="B1277" s="185" t="s">
        <v>868</v>
      </c>
      <c r="C1277" s="186" t="s">
        <v>617</v>
      </c>
      <c r="D1277" s="187">
        <v>544000000</v>
      </c>
      <c r="E1277" s="187"/>
      <c r="F1277" s="187"/>
      <c r="G1277" s="187"/>
      <c r="H1277" s="187"/>
      <c r="I1277" s="187"/>
      <c r="J1277" s="187"/>
      <c r="K1277" s="187"/>
      <c r="L1277" s="187">
        <v>544000000</v>
      </c>
    </row>
    <row r="1278" spans="1:12" ht="18" customHeight="1">
      <c r="A1278" s="188"/>
      <c r="C1278" s="186" t="s">
        <v>910</v>
      </c>
      <c r="D1278" s="187">
        <v>6050881401.9399996</v>
      </c>
      <c r="E1278" s="187"/>
      <c r="F1278" s="187"/>
      <c r="G1278" s="187"/>
      <c r="H1278" s="187"/>
      <c r="I1278" s="187"/>
      <c r="J1278" s="187"/>
      <c r="K1278" s="187"/>
      <c r="L1278" s="187">
        <v>6050881401.9399996</v>
      </c>
    </row>
    <row r="1279" spans="1:12" ht="18" customHeight="1">
      <c r="A1279" s="188" t="s">
        <v>671</v>
      </c>
      <c r="B1279" s="185" t="s">
        <v>777</v>
      </c>
      <c r="C1279" s="186" t="s">
        <v>442</v>
      </c>
      <c r="D1279" s="187">
        <v>3465288479.4200001</v>
      </c>
      <c r="E1279" s="187"/>
      <c r="F1279" s="187"/>
      <c r="G1279" s="187"/>
      <c r="H1279" s="187"/>
      <c r="I1279" s="187">
        <v>0</v>
      </c>
      <c r="J1279" s="187"/>
      <c r="K1279" s="187"/>
      <c r="L1279" s="187">
        <v>3465288479.4200001</v>
      </c>
    </row>
    <row r="1280" spans="1:12" ht="18" customHeight="1">
      <c r="A1280" s="188"/>
      <c r="B1280" s="185" t="s">
        <v>778</v>
      </c>
      <c r="C1280" s="186" t="s">
        <v>443</v>
      </c>
      <c r="D1280" s="187">
        <v>6801847.5</v>
      </c>
      <c r="E1280" s="187"/>
      <c r="F1280" s="187"/>
      <c r="G1280" s="187"/>
      <c r="H1280" s="187"/>
      <c r="I1280" s="187"/>
      <c r="J1280" s="187"/>
      <c r="K1280" s="187"/>
      <c r="L1280" s="187">
        <v>6801847.5</v>
      </c>
    </row>
    <row r="1281" spans="1:12" ht="18" customHeight="1">
      <c r="A1281" s="188"/>
      <c r="B1281" s="185" t="s">
        <v>779</v>
      </c>
      <c r="C1281" s="186" t="s">
        <v>445</v>
      </c>
      <c r="D1281" s="187">
        <v>58522280.799999997</v>
      </c>
      <c r="E1281" s="187"/>
      <c r="F1281" s="187"/>
      <c r="G1281" s="187"/>
      <c r="H1281" s="187"/>
      <c r="I1281" s="187"/>
      <c r="J1281" s="187"/>
      <c r="K1281" s="187"/>
      <c r="L1281" s="187">
        <v>58522280.799999997</v>
      </c>
    </row>
    <row r="1282" spans="1:12" ht="18" customHeight="1">
      <c r="A1282" s="188"/>
      <c r="B1282" s="185" t="s">
        <v>843</v>
      </c>
      <c r="C1282" s="186" t="s">
        <v>446</v>
      </c>
      <c r="D1282" s="187">
        <v>615970170.34000003</v>
      </c>
      <c r="E1282" s="187"/>
      <c r="F1282" s="187"/>
      <c r="G1282" s="187"/>
      <c r="H1282" s="187"/>
      <c r="I1282" s="187"/>
      <c r="J1282" s="187"/>
      <c r="K1282" s="187"/>
      <c r="L1282" s="187">
        <v>615970170.34000003</v>
      </c>
    </row>
    <row r="1283" spans="1:12" ht="18" customHeight="1">
      <c r="A1283" s="188"/>
      <c r="B1283" s="185" t="s">
        <v>827</v>
      </c>
      <c r="C1283" s="186" t="s">
        <v>449</v>
      </c>
      <c r="D1283" s="187">
        <v>53260072.359999999</v>
      </c>
      <c r="E1283" s="187"/>
      <c r="F1283" s="187"/>
      <c r="G1283" s="187"/>
      <c r="H1283" s="187"/>
      <c r="I1283" s="187"/>
      <c r="J1283" s="187"/>
      <c r="K1283" s="187"/>
      <c r="L1283" s="187">
        <v>53260072.359999999</v>
      </c>
    </row>
    <row r="1284" spans="1:12" ht="18" customHeight="1">
      <c r="A1284" s="188"/>
      <c r="B1284" s="185" t="s">
        <v>780</v>
      </c>
      <c r="C1284" s="186" t="s">
        <v>450</v>
      </c>
      <c r="D1284" s="187">
        <v>220957047.22</v>
      </c>
      <c r="E1284" s="187"/>
      <c r="F1284" s="187"/>
      <c r="G1284" s="187"/>
      <c r="H1284" s="187"/>
      <c r="I1284" s="187"/>
      <c r="J1284" s="187"/>
      <c r="K1284" s="187"/>
      <c r="L1284" s="187">
        <v>220957047.22</v>
      </c>
    </row>
    <row r="1285" spans="1:12" ht="18" customHeight="1">
      <c r="A1285" s="188"/>
      <c r="B1285" s="185" t="s">
        <v>781</v>
      </c>
      <c r="C1285" s="186" t="s">
        <v>452</v>
      </c>
      <c r="D1285" s="187">
        <v>1712498</v>
      </c>
      <c r="E1285" s="187"/>
      <c r="F1285" s="187"/>
      <c r="G1285" s="187">
        <v>1685000</v>
      </c>
      <c r="H1285" s="187"/>
      <c r="I1285" s="187">
        <v>117000</v>
      </c>
      <c r="J1285" s="187"/>
      <c r="K1285" s="187"/>
      <c r="L1285" s="187">
        <v>3514498</v>
      </c>
    </row>
    <row r="1286" spans="1:12" ht="18" customHeight="1">
      <c r="A1286" s="188"/>
      <c r="B1286" s="185" t="s">
        <v>829</v>
      </c>
      <c r="C1286" s="186" t="s">
        <v>453</v>
      </c>
      <c r="D1286" s="187">
        <v>0</v>
      </c>
      <c r="E1286" s="187"/>
      <c r="F1286" s="187"/>
      <c r="G1286" s="187">
        <v>0</v>
      </c>
      <c r="H1286" s="187"/>
      <c r="I1286" s="187"/>
      <c r="J1286" s="187"/>
      <c r="K1286" s="187"/>
      <c r="L1286" s="187">
        <v>0</v>
      </c>
    </row>
    <row r="1287" spans="1:12" ht="18" customHeight="1">
      <c r="A1287" s="188"/>
      <c r="B1287" s="185" t="s">
        <v>782</v>
      </c>
      <c r="C1287" s="186" t="s">
        <v>455</v>
      </c>
      <c r="D1287" s="187">
        <v>85530891.379999995</v>
      </c>
      <c r="E1287" s="187"/>
      <c r="F1287" s="187"/>
      <c r="G1287" s="187">
        <v>405925</v>
      </c>
      <c r="H1287" s="187"/>
      <c r="I1287" s="187"/>
      <c r="J1287" s="187"/>
      <c r="K1287" s="187"/>
      <c r="L1287" s="187">
        <v>85936816.379999995</v>
      </c>
    </row>
    <row r="1288" spans="1:12" ht="18" customHeight="1">
      <c r="A1288" s="188"/>
      <c r="B1288" s="185" t="s">
        <v>783</v>
      </c>
      <c r="C1288" s="186" t="s">
        <v>458</v>
      </c>
      <c r="D1288" s="187">
        <v>72881</v>
      </c>
      <c r="E1288" s="187"/>
      <c r="F1288" s="187"/>
      <c r="G1288" s="187"/>
      <c r="H1288" s="187"/>
      <c r="I1288" s="187"/>
      <c r="J1288" s="187"/>
      <c r="K1288" s="187"/>
      <c r="L1288" s="187">
        <v>72881</v>
      </c>
    </row>
    <row r="1289" spans="1:12" ht="18" customHeight="1">
      <c r="A1289" s="188"/>
      <c r="B1289" s="185" t="s">
        <v>815</v>
      </c>
      <c r="C1289" s="186" t="s">
        <v>462</v>
      </c>
      <c r="D1289" s="187">
        <v>13312913.01</v>
      </c>
      <c r="E1289" s="187"/>
      <c r="F1289" s="187"/>
      <c r="G1289" s="187"/>
      <c r="H1289" s="187"/>
      <c r="I1289" s="187"/>
      <c r="J1289" s="187"/>
      <c r="K1289" s="187"/>
      <c r="L1289" s="187">
        <v>13312913.01</v>
      </c>
    </row>
    <row r="1290" spans="1:12" ht="18" customHeight="1">
      <c r="A1290" s="188"/>
      <c r="B1290" s="185" t="s">
        <v>785</v>
      </c>
      <c r="C1290" s="186" t="s">
        <v>463</v>
      </c>
      <c r="D1290" s="187">
        <v>43422124.719999999</v>
      </c>
      <c r="E1290" s="187"/>
      <c r="F1290" s="187"/>
      <c r="G1290" s="187"/>
      <c r="H1290" s="187"/>
      <c r="I1290" s="187"/>
      <c r="J1290" s="187"/>
      <c r="K1290" s="187"/>
      <c r="L1290" s="187">
        <v>43422124.719999999</v>
      </c>
    </row>
    <row r="1291" spans="1:12" ht="18" customHeight="1">
      <c r="A1291" s="188"/>
      <c r="B1291" s="185" t="s">
        <v>911</v>
      </c>
      <c r="C1291" s="186" t="s">
        <v>465</v>
      </c>
      <c r="D1291" s="187">
        <v>157520</v>
      </c>
      <c r="E1291" s="187"/>
      <c r="F1291" s="187"/>
      <c r="G1291" s="187"/>
      <c r="H1291" s="187"/>
      <c r="I1291" s="187"/>
      <c r="J1291" s="187"/>
      <c r="K1291" s="187"/>
      <c r="L1291" s="187">
        <v>157520</v>
      </c>
    </row>
    <row r="1292" spans="1:12" ht="18" customHeight="1">
      <c r="A1292" s="188"/>
      <c r="B1292" s="185" t="s">
        <v>786</v>
      </c>
      <c r="C1292" s="186" t="s">
        <v>471</v>
      </c>
      <c r="D1292" s="187">
        <v>28781294.949999999</v>
      </c>
      <c r="E1292" s="187">
        <v>8645</v>
      </c>
      <c r="F1292" s="187"/>
      <c r="G1292" s="187">
        <v>759305</v>
      </c>
      <c r="H1292" s="187"/>
      <c r="I1292" s="187">
        <v>0</v>
      </c>
      <c r="J1292" s="187"/>
      <c r="K1292" s="187"/>
      <c r="L1292" s="187">
        <v>29549244.949999999</v>
      </c>
    </row>
    <row r="1293" spans="1:12" ht="18" customHeight="1">
      <c r="A1293" s="188"/>
      <c r="B1293" s="185" t="s">
        <v>787</v>
      </c>
      <c r="C1293" s="186" t="s">
        <v>472</v>
      </c>
      <c r="D1293" s="187">
        <v>13763118.300000001</v>
      </c>
      <c r="E1293" s="187">
        <v>48595</v>
      </c>
      <c r="F1293" s="187"/>
      <c r="G1293" s="187">
        <v>830740</v>
      </c>
      <c r="H1293" s="187"/>
      <c r="I1293" s="187">
        <v>185998</v>
      </c>
      <c r="J1293" s="187"/>
      <c r="K1293" s="187"/>
      <c r="L1293" s="187">
        <v>14828451.300000001</v>
      </c>
    </row>
    <row r="1294" spans="1:12" ht="18" customHeight="1">
      <c r="A1294" s="188"/>
      <c r="B1294" s="185" t="s">
        <v>788</v>
      </c>
      <c r="C1294" s="186" t="s">
        <v>475</v>
      </c>
      <c r="D1294" s="187">
        <v>2104346</v>
      </c>
      <c r="E1294" s="187"/>
      <c r="F1294" s="187"/>
      <c r="G1294" s="187"/>
      <c r="H1294" s="187"/>
      <c r="I1294" s="187"/>
      <c r="J1294" s="187"/>
      <c r="K1294" s="187"/>
      <c r="L1294" s="187">
        <v>2104346</v>
      </c>
    </row>
    <row r="1295" spans="1:12" ht="18" customHeight="1">
      <c r="A1295" s="188"/>
      <c r="B1295" s="185" t="s">
        <v>789</v>
      </c>
      <c r="C1295" s="186" t="s">
        <v>476</v>
      </c>
      <c r="D1295" s="187">
        <v>46810085.920000002</v>
      </c>
      <c r="E1295" s="187">
        <v>55477</v>
      </c>
      <c r="F1295" s="187"/>
      <c r="G1295" s="187">
        <v>2346940.2999999998</v>
      </c>
      <c r="H1295" s="187"/>
      <c r="I1295" s="187">
        <v>420024</v>
      </c>
      <c r="J1295" s="187">
        <v>0</v>
      </c>
      <c r="K1295" s="187"/>
      <c r="L1295" s="187">
        <v>49632527.219999999</v>
      </c>
    </row>
    <row r="1296" spans="1:12" ht="18" customHeight="1">
      <c r="A1296" s="188"/>
      <c r="B1296" s="185" t="s">
        <v>790</v>
      </c>
      <c r="C1296" s="186" t="s">
        <v>477</v>
      </c>
      <c r="D1296" s="187">
        <v>24574043.800000001</v>
      </c>
      <c r="E1296" s="187">
        <v>49560</v>
      </c>
      <c r="F1296" s="187"/>
      <c r="G1296" s="187">
        <v>2462661.08</v>
      </c>
      <c r="H1296" s="187"/>
      <c r="I1296" s="187">
        <v>377139</v>
      </c>
      <c r="J1296" s="187">
        <v>0</v>
      </c>
      <c r="K1296" s="187"/>
      <c r="L1296" s="187">
        <v>27463403.880000003</v>
      </c>
    </row>
    <row r="1297" spans="1:12" ht="18" customHeight="1">
      <c r="A1297" s="188"/>
      <c r="B1297" s="185" t="s">
        <v>791</v>
      </c>
      <c r="C1297" s="186" t="s">
        <v>478</v>
      </c>
      <c r="D1297" s="187">
        <v>5612681.4299999997</v>
      </c>
      <c r="E1297" s="187">
        <v>68540</v>
      </c>
      <c r="F1297" s="187"/>
      <c r="G1297" s="187">
        <v>1407311.85</v>
      </c>
      <c r="H1297" s="187"/>
      <c r="I1297" s="187">
        <v>0</v>
      </c>
      <c r="J1297" s="187"/>
      <c r="K1297" s="187"/>
      <c r="L1297" s="187">
        <v>7088533.2799999993</v>
      </c>
    </row>
    <row r="1298" spans="1:12" ht="18" customHeight="1">
      <c r="A1298" s="188"/>
      <c r="B1298" s="185" t="s">
        <v>792</v>
      </c>
      <c r="C1298" s="186" t="s">
        <v>480</v>
      </c>
      <c r="D1298" s="187">
        <v>7740779.5099999998</v>
      </c>
      <c r="E1298" s="187"/>
      <c r="F1298" s="187"/>
      <c r="G1298" s="187">
        <v>1099650</v>
      </c>
      <c r="H1298" s="187"/>
      <c r="I1298" s="187">
        <v>295619</v>
      </c>
      <c r="J1298" s="187"/>
      <c r="K1298" s="187"/>
      <c r="L1298" s="187">
        <v>9136048.5099999998</v>
      </c>
    </row>
    <row r="1299" spans="1:12" ht="18" customHeight="1">
      <c r="A1299" s="188"/>
      <c r="B1299" s="185" t="s">
        <v>793</v>
      </c>
      <c r="C1299" s="186" t="s">
        <v>482</v>
      </c>
      <c r="D1299" s="187">
        <v>7936904</v>
      </c>
      <c r="E1299" s="187">
        <v>0</v>
      </c>
      <c r="F1299" s="187"/>
      <c r="G1299" s="187">
        <v>100000</v>
      </c>
      <c r="H1299" s="187"/>
      <c r="I1299" s="187">
        <v>0</v>
      </c>
      <c r="J1299" s="187"/>
      <c r="K1299" s="187"/>
      <c r="L1299" s="187">
        <v>8036904</v>
      </c>
    </row>
    <row r="1300" spans="1:12" ht="18" customHeight="1">
      <c r="A1300" s="188"/>
      <c r="B1300" s="185" t="s">
        <v>794</v>
      </c>
      <c r="C1300" s="186" t="s">
        <v>484</v>
      </c>
      <c r="D1300" s="187">
        <v>143995.45000000001</v>
      </c>
      <c r="E1300" s="187"/>
      <c r="F1300" s="187"/>
      <c r="G1300" s="187"/>
      <c r="H1300" s="187"/>
      <c r="I1300" s="187"/>
      <c r="J1300" s="187"/>
      <c r="K1300" s="187"/>
      <c r="L1300" s="187">
        <v>143995.45000000001</v>
      </c>
    </row>
    <row r="1301" spans="1:12" ht="18" customHeight="1">
      <c r="A1301" s="188"/>
      <c r="B1301" s="185" t="s">
        <v>795</v>
      </c>
      <c r="C1301" s="186" t="s">
        <v>486</v>
      </c>
      <c r="D1301" s="187">
        <v>41501501.979999997</v>
      </c>
      <c r="E1301" s="187">
        <v>627397</v>
      </c>
      <c r="F1301" s="187"/>
      <c r="G1301" s="187">
        <v>4939811.9800000004</v>
      </c>
      <c r="H1301" s="187"/>
      <c r="I1301" s="187">
        <v>899992</v>
      </c>
      <c r="J1301" s="187">
        <v>0</v>
      </c>
      <c r="K1301" s="187"/>
      <c r="L1301" s="187">
        <v>47968702.959999993</v>
      </c>
    </row>
    <row r="1302" spans="1:12" ht="18" customHeight="1">
      <c r="A1302" s="188"/>
      <c r="B1302" s="185" t="s">
        <v>894</v>
      </c>
      <c r="C1302" s="186" t="s">
        <v>487</v>
      </c>
      <c r="D1302" s="187">
        <v>24791261.77</v>
      </c>
      <c r="E1302" s="187"/>
      <c r="F1302" s="187"/>
      <c r="G1302" s="187"/>
      <c r="H1302" s="187"/>
      <c r="I1302" s="187"/>
      <c r="J1302" s="187"/>
      <c r="K1302" s="187"/>
      <c r="L1302" s="187">
        <v>24791261.77</v>
      </c>
    </row>
    <row r="1303" spans="1:12" ht="18" customHeight="1">
      <c r="A1303" s="188"/>
      <c r="B1303" s="185" t="s">
        <v>821</v>
      </c>
      <c r="C1303" s="186" t="s">
        <v>488</v>
      </c>
      <c r="D1303" s="187">
        <v>124950</v>
      </c>
      <c r="E1303" s="187"/>
      <c r="F1303" s="187"/>
      <c r="G1303" s="187">
        <v>81065</v>
      </c>
      <c r="H1303" s="187"/>
      <c r="I1303" s="187"/>
      <c r="J1303" s="187"/>
      <c r="K1303" s="187"/>
      <c r="L1303" s="187">
        <v>206015</v>
      </c>
    </row>
    <row r="1304" spans="1:12" ht="18" customHeight="1">
      <c r="A1304" s="188"/>
      <c r="B1304" s="185" t="s">
        <v>796</v>
      </c>
      <c r="C1304" s="186" t="s">
        <v>489</v>
      </c>
      <c r="D1304" s="187">
        <v>2900518</v>
      </c>
      <c r="E1304" s="187"/>
      <c r="F1304" s="187"/>
      <c r="G1304" s="187">
        <v>452414</v>
      </c>
      <c r="H1304" s="187"/>
      <c r="I1304" s="187">
        <v>6186</v>
      </c>
      <c r="J1304" s="187"/>
      <c r="K1304" s="187"/>
      <c r="L1304" s="187">
        <v>3359118</v>
      </c>
    </row>
    <row r="1305" spans="1:12" ht="18" customHeight="1">
      <c r="A1305" s="188"/>
      <c r="B1305" s="185" t="s">
        <v>797</v>
      </c>
      <c r="C1305" s="186" t="s">
        <v>490</v>
      </c>
      <c r="D1305" s="187">
        <v>8760636.5</v>
      </c>
      <c r="E1305" s="187"/>
      <c r="F1305" s="187"/>
      <c r="G1305" s="187">
        <v>477993.25</v>
      </c>
      <c r="H1305" s="187"/>
      <c r="I1305" s="187">
        <v>674470</v>
      </c>
      <c r="J1305" s="187"/>
      <c r="K1305" s="187"/>
      <c r="L1305" s="187">
        <v>9913099.75</v>
      </c>
    </row>
    <row r="1306" spans="1:12" ht="18" customHeight="1">
      <c r="A1306" s="188"/>
      <c r="B1306" s="185" t="s">
        <v>798</v>
      </c>
      <c r="C1306" s="186" t="s">
        <v>491</v>
      </c>
      <c r="D1306" s="187">
        <v>1174280</v>
      </c>
      <c r="E1306" s="187"/>
      <c r="F1306" s="187"/>
      <c r="G1306" s="187"/>
      <c r="H1306" s="187"/>
      <c r="I1306" s="187">
        <v>0</v>
      </c>
      <c r="J1306" s="187"/>
      <c r="K1306" s="187"/>
      <c r="L1306" s="187">
        <v>1174280</v>
      </c>
    </row>
    <row r="1307" spans="1:12" ht="18" customHeight="1">
      <c r="A1307" s="188"/>
      <c r="B1307" s="185" t="s">
        <v>822</v>
      </c>
      <c r="C1307" s="186" t="s">
        <v>494</v>
      </c>
      <c r="D1307" s="187">
        <v>5575053</v>
      </c>
      <c r="E1307" s="187">
        <v>933559</v>
      </c>
      <c r="F1307" s="187"/>
      <c r="G1307" s="187">
        <v>286584</v>
      </c>
      <c r="H1307" s="187"/>
      <c r="I1307" s="187">
        <v>29566617</v>
      </c>
      <c r="J1307" s="187">
        <v>0</v>
      </c>
      <c r="K1307" s="187"/>
      <c r="L1307" s="187">
        <v>36361813</v>
      </c>
    </row>
    <row r="1308" spans="1:12" ht="18" customHeight="1">
      <c r="A1308" s="188"/>
      <c r="B1308" s="185" t="s">
        <v>816</v>
      </c>
      <c r="C1308" s="186" t="s">
        <v>495</v>
      </c>
      <c r="D1308" s="187">
        <v>2174830.36</v>
      </c>
      <c r="E1308" s="187"/>
      <c r="F1308" s="187"/>
      <c r="G1308" s="187"/>
      <c r="H1308" s="187"/>
      <c r="I1308" s="187">
        <v>0</v>
      </c>
      <c r="J1308" s="187"/>
      <c r="K1308" s="187"/>
      <c r="L1308" s="187">
        <v>2174830.36</v>
      </c>
    </row>
    <row r="1309" spans="1:12" ht="18" customHeight="1">
      <c r="A1309" s="188"/>
      <c r="B1309" s="185" t="s">
        <v>799</v>
      </c>
      <c r="C1309" s="186" t="s">
        <v>496</v>
      </c>
      <c r="D1309" s="187">
        <v>141802496.69999999</v>
      </c>
      <c r="E1309" s="187">
        <v>73516</v>
      </c>
      <c r="F1309" s="187"/>
      <c r="G1309" s="187">
        <v>4929402</v>
      </c>
      <c r="H1309" s="187"/>
      <c r="I1309" s="187"/>
      <c r="J1309" s="187"/>
      <c r="K1309" s="187"/>
      <c r="L1309" s="187">
        <v>146805414.69999999</v>
      </c>
    </row>
    <row r="1310" spans="1:12" ht="18" customHeight="1">
      <c r="A1310" s="188"/>
      <c r="B1310" s="185" t="s">
        <v>800</v>
      </c>
      <c r="C1310" s="186" t="s">
        <v>497</v>
      </c>
      <c r="D1310" s="187">
        <v>1342720</v>
      </c>
      <c r="E1310" s="187"/>
      <c r="F1310" s="187"/>
      <c r="G1310" s="187">
        <v>403240</v>
      </c>
      <c r="H1310" s="187"/>
      <c r="I1310" s="187"/>
      <c r="J1310" s="187"/>
      <c r="K1310" s="187"/>
      <c r="L1310" s="187">
        <v>1745960</v>
      </c>
    </row>
    <row r="1311" spans="1:12" ht="18" customHeight="1">
      <c r="A1311" s="188"/>
      <c r="B1311" s="185" t="s">
        <v>810</v>
      </c>
      <c r="C1311" s="186" t="s">
        <v>500</v>
      </c>
      <c r="D1311" s="187">
        <v>16686850.17</v>
      </c>
      <c r="E1311" s="187"/>
      <c r="F1311" s="187"/>
      <c r="G1311" s="187">
        <v>145800</v>
      </c>
      <c r="H1311" s="187"/>
      <c r="I1311" s="187">
        <v>2860126</v>
      </c>
      <c r="J1311" s="187">
        <v>0</v>
      </c>
      <c r="K1311" s="187"/>
      <c r="L1311" s="187">
        <v>19692776.170000002</v>
      </c>
    </row>
    <row r="1312" spans="1:12" ht="18" customHeight="1">
      <c r="A1312" s="188"/>
      <c r="B1312" s="185" t="s">
        <v>832</v>
      </c>
      <c r="C1312" s="186" t="s">
        <v>501</v>
      </c>
      <c r="D1312" s="187">
        <v>23414250.5</v>
      </c>
      <c r="E1312" s="187"/>
      <c r="F1312" s="187"/>
      <c r="G1312" s="187"/>
      <c r="H1312" s="187"/>
      <c r="I1312" s="187">
        <v>1246440</v>
      </c>
      <c r="J1312" s="187">
        <v>0</v>
      </c>
      <c r="K1312" s="187"/>
      <c r="L1312" s="187">
        <v>24660690.5</v>
      </c>
    </row>
    <row r="1313" spans="1:12" ht="18" customHeight="1">
      <c r="A1313" s="188"/>
      <c r="B1313" s="185" t="s">
        <v>880</v>
      </c>
      <c r="C1313" s="186" t="s">
        <v>503</v>
      </c>
      <c r="D1313" s="187">
        <v>850865</v>
      </c>
      <c r="E1313" s="187"/>
      <c r="F1313" s="187"/>
      <c r="G1313" s="187"/>
      <c r="H1313" s="187"/>
      <c r="I1313" s="187"/>
      <c r="J1313" s="187"/>
      <c r="K1313" s="187"/>
      <c r="L1313" s="187">
        <v>850865</v>
      </c>
    </row>
    <row r="1314" spans="1:12" ht="18" customHeight="1">
      <c r="A1314" s="188"/>
      <c r="B1314" s="185" t="s">
        <v>801</v>
      </c>
      <c r="C1314" s="186" t="s">
        <v>504</v>
      </c>
      <c r="D1314" s="187">
        <v>429294040.32999998</v>
      </c>
      <c r="E1314" s="187">
        <v>231085</v>
      </c>
      <c r="F1314" s="187"/>
      <c r="G1314" s="187"/>
      <c r="H1314" s="187">
        <v>0</v>
      </c>
      <c r="I1314" s="187">
        <v>473709092</v>
      </c>
      <c r="J1314" s="187">
        <v>0</v>
      </c>
      <c r="K1314" s="187"/>
      <c r="L1314" s="187">
        <v>903234217.32999992</v>
      </c>
    </row>
    <row r="1315" spans="1:12" ht="18" customHeight="1">
      <c r="A1315" s="188"/>
      <c r="B1315" s="185" t="s">
        <v>811</v>
      </c>
      <c r="C1315" s="186" t="s">
        <v>505</v>
      </c>
      <c r="D1315" s="187">
        <v>6753394.6799999997</v>
      </c>
      <c r="E1315" s="187"/>
      <c r="F1315" s="187"/>
      <c r="G1315" s="187"/>
      <c r="H1315" s="187"/>
      <c r="I1315" s="187"/>
      <c r="J1315" s="187"/>
      <c r="K1315" s="187"/>
      <c r="L1315" s="187">
        <v>6753394.6799999997</v>
      </c>
    </row>
    <row r="1316" spans="1:12" ht="18" customHeight="1">
      <c r="A1316" s="188"/>
      <c r="B1316" s="185" t="s">
        <v>812</v>
      </c>
      <c r="C1316" s="186" t="s">
        <v>507</v>
      </c>
      <c r="D1316" s="187">
        <v>28218548.359999999</v>
      </c>
      <c r="E1316" s="187"/>
      <c r="F1316" s="187"/>
      <c r="G1316" s="187">
        <v>12120385.140000001</v>
      </c>
      <c r="H1316" s="187"/>
      <c r="I1316" s="187">
        <v>37950</v>
      </c>
      <c r="J1316" s="187">
        <v>0</v>
      </c>
      <c r="K1316" s="187"/>
      <c r="L1316" s="187">
        <v>40376883.5</v>
      </c>
    </row>
    <row r="1317" spans="1:12" ht="18" customHeight="1">
      <c r="A1317" s="188"/>
      <c r="B1317" s="185" t="s">
        <v>802</v>
      </c>
      <c r="C1317" s="186" t="s">
        <v>508</v>
      </c>
      <c r="D1317" s="187">
        <v>19234913</v>
      </c>
      <c r="E1317" s="187">
        <v>0</v>
      </c>
      <c r="F1317" s="187"/>
      <c r="G1317" s="187">
        <v>1134658.25</v>
      </c>
      <c r="H1317" s="187"/>
      <c r="I1317" s="187">
        <v>264845</v>
      </c>
      <c r="J1317" s="187"/>
      <c r="K1317" s="187"/>
      <c r="L1317" s="187">
        <v>20634416.25</v>
      </c>
    </row>
    <row r="1318" spans="1:12" ht="18" customHeight="1">
      <c r="A1318" s="188"/>
      <c r="B1318" s="185" t="s">
        <v>804</v>
      </c>
      <c r="C1318" s="186" t="s">
        <v>765</v>
      </c>
      <c r="D1318" s="187">
        <v>13623767</v>
      </c>
      <c r="E1318" s="187"/>
      <c r="F1318" s="187"/>
      <c r="G1318" s="187">
        <v>1193326</v>
      </c>
      <c r="H1318" s="187"/>
      <c r="I1318" s="187">
        <v>271693</v>
      </c>
      <c r="J1318" s="187"/>
      <c r="K1318" s="187"/>
      <c r="L1318" s="187">
        <v>15088786</v>
      </c>
    </row>
    <row r="1319" spans="1:12" ht="18" customHeight="1">
      <c r="A1319" s="188"/>
      <c r="B1319" s="185" t="s">
        <v>867</v>
      </c>
      <c r="C1319" s="186" t="s">
        <v>547</v>
      </c>
      <c r="D1319" s="187">
        <v>172461333.24000001</v>
      </c>
      <c r="E1319" s="187"/>
      <c r="F1319" s="187"/>
      <c r="G1319" s="187"/>
      <c r="H1319" s="187"/>
      <c r="I1319" s="187"/>
      <c r="J1319" s="187">
        <v>0</v>
      </c>
      <c r="K1319" s="187"/>
      <c r="L1319" s="187">
        <v>172461333.24000001</v>
      </c>
    </row>
    <row r="1320" spans="1:12" ht="18" customHeight="1">
      <c r="A1320" s="188"/>
      <c r="B1320" s="185" t="s">
        <v>833</v>
      </c>
      <c r="C1320" s="186" t="s">
        <v>548</v>
      </c>
      <c r="D1320" s="187">
        <v>41500000</v>
      </c>
      <c r="E1320" s="187"/>
      <c r="F1320" s="187"/>
      <c r="G1320" s="187"/>
      <c r="H1320" s="187">
        <v>0</v>
      </c>
      <c r="I1320" s="187"/>
      <c r="J1320" s="187"/>
      <c r="K1320" s="187"/>
      <c r="L1320" s="187">
        <v>41500000</v>
      </c>
    </row>
    <row r="1321" spans="1:12" ht="18" customHeight="1">
      <c r="A1321" s="188"/>
      <c r="B1321" s="185" t="s">
        <v>883</v>
      </c>
      <c r="C1321" s="186" t="s">
        <v>549</v>
      </c>
      <c r="D1321" s="187">
        <v>18947603</v>
      </c>
      <c r="E1321" s="187"/>
      <c r="F1321" s="187"/>
      <c r="G1321" s="187"/>
      <c r="H1321" s="187"/>
      <c r="I1321" s="187"/>
      <c r="J1321" s="187"/>
      <c r="K1321" s="187"/>
      <c r="L1321" s="187">
        <v>18947603</v>
      </c>
    </row>
    <row r="1322" spans="1:12" ht="18" customHeight="1">
      <c r="A1322" s="188"/>
      <c r="B1322" s="185" t="s">
        <v>834</v>
      </c>
      <c r="C1322" s="186" t="s">
        <v>552</v>
      </c>
      <c r="D1322" s="187">
        <v>37126847.149999999</v>
      </c>
      <c r="E1322" s="187"/>
      <c r="F1322" s="187"/>
      <c r="G1322" s="187"/>
      <c r="H1322" s="187"/>
      <c r="I1322" s="187"/>
      <c r="J1322" s="187"/>
      <c r="K1322" s="187"/>
      <c r="L1322" s="187">
        <v>37126847.149999999</v>
      </c>
    </row>
    <row r="1323" spans="1:12" ht="18" customHeight="1">
      <c r="A1323" s="188"/>
      <c r="B1323" s="185" t="s">
        <v>874</v>
      </c>
      <c r="C1323" s="186" t="s">
        <v>556</v>
      </c>
      <c r="D1323" s="187">
        <v>395075</v>
      </c>
      <c r="E1323" s="187"/>
      <c r="F1323" s="187"/>
      <c r="G1323" s="187"/>
      <c r="H1323" s="187"/>
      <c r="I1323" s="187"/>
      <c r="J1323" s="187"/>
      <c r="K1323" s="187"/>
      <c r="L1323" s="187">
        <v>395075</v>
      </c>
    </row>
    <row r="1324" spans="1:12" ht="18" customHeight="1">
      <c r="A1324" s="188"/>
      <c r="B1324" s="185" t="s">
        <v>902</v>
      </c>
      <c r="C1324" s="186" t="s">
        <v>560</v>
      </c>
      <c r="D1324" s="187">
        <v>140955000</v>
      </c>
      <c r="E1324" s="187"/>
      <c r="F1324" s="187"/>
      <c r="G1324" s="187"/>
      <c r="H1324" s="187"/>
      <c r="I1324" s="187"/>
      <c r="J1324" s="187"/>
      <c r="K1324" s="187"/>
      <c r="L1324" s="187">
        <v>140955000</v>
      </c>
    </row>
    <row r="1325" spans="1:12" ht="18" customHeight="1">
      <c r="A1325" s="188"/>
      <c r="B1325" s="185" t="s">
        <v>823</v>
      </c>
      <c r="C1325" s="186" t="s">
        <v>561</v>
      </c>
      <c r="D1325" s="187">
        <v>5955445.5</v>
      </c>
      <c r="E1325" s="187"/>
      <c r="F1325" s="187"/>
      <c r="G1325" s="187"/>
      <c r="H1325" s="187"/>
      <c r="I1325" s="187"/>
      <c r="J1325" s="187"/>
      <c r="K1325" s="187"/>
      <c r="L1325" s="187">
        <v>5955445.5</v>
      </c>
    </row>
    <row r="1326" spans="1:12" ht="18" customHeight="1">
      <c r="A1326" s="188"/>
      <c r="B1326" s="185" t="s">
        <v>817</v>
      </c>
      <c r="C1326" s="186" t="s">
        <v>573</v>
      </c>
      <c r="D1326" s="187">
        <v>8177655.5</v>
      </c>
      <c r="E1326" s="187"/>
      <c r="F1326" s="187"/>
      <c r="G1326" s="187">
        <v>3135292.5</v>
      </c>
      <c r="H1326" s="187"/>
      <c r="I1326" s="187">
        <v>0</v>
      </c>
      <c r="J1326" s="187"/>
      <c r="K1326" s="187"/>
      <c r="L1326" s="187">
        <v>11312948</v>
      </c>
    </row>
    <row r="1327" spans="1:12" ht="18" customHeight="1">
      <c r="A1327" s="188"/>
      <c r="B1327" s="185" t="s">
        <v>848</v>
      </c>
      <c r="C1327" s="186" t="s">
        <v>574</v>
      </c>
      <c r="D1327" s="187">
        <v>762473</v>
      </c>
      <c r="E1327" s="187"/>
      <c r="F1327" s="187"/>
      <c r="G1327" s="187">
        <v>4004225</v>
      </c>
      <c r="H1327" s="187"/>
      <c r="I1327" s="187"/>
      <c r="J1327" s="187"/>
      <c r="K1327" s="187"/>
      <c r="L1327" s="187">
        <v>4766698</v>
      </c>
    </row>
    <row r="1328" spans="1:12" ht="18" customHeight="1">
      <c r="A1328" s="188"/>
      <c r="B1328" s="185" t="s">
        <v>856</v>
      </c>
      <c r="C1328" s="186" t="s">
        <v>575</v>
      </c>
      <c r="D1328" s="187">
        <v>2484850</v>
      </c>
      <c r="E1328" s="187"/>
      <c r="F1328" s="187"/>
      <c r="G1328" s="187"/>
      <c r="H1328" s="187"/>
      <c r="I1328" s="187"/>
      <c r="J1328" s="187"/>
      <c r="K1328" s="187"/>
      <c r="L1328" s="187">
        <v>2484850</v>
      </c>
    </row>
    <row r="1329" spans="1:12" ht="18" customHeight="1">
      <c r="A1329" s="188"/>
      <c r="B1329" s="185" t="s">
        <v>898</v>
      </c>
      <c r="C1329" s="186" t="s">
        <v>581</v>
      </c>
      <c r="D1329" s="187">
        <v>0</v>
      </c>
      <c r="E1329" s="187">
        <v>0</v>
      </c>
      <c r="F1329" s="187"/>
      <c r="G1329" s="187"/>
      <c r="H1329" s="187">
        <v>0</v>
      </c>
      <c r="I1329" s="187"/>
      <c r="J1329" s="187"/>
      <c r="K1329" s="187"/>
      <c r="L1329" s="187">
        <v>0</v>
      </c>
    </row>
    <row r="1330" spans="1:12" ht="18" customHeight="1">
      <c r="A1330" s="188"/>
      <c r="B1330" s="185" t="s">
        <v>805</v>
      </c>
      <c r="C1330" s="186" t="s">
        <v>586</v>
      </c>
      <c r="D1330" s="187">
        <v>178598237.03999999</v>
      </c>
      <c r="E1330" s="187"/>
      <c r="F1330" s="187"/>
      <c r="G1330" s="187"/>
      <c r="H1330" s="187"/>
      <c r="I1330" s="187"/>
      <c r="J1330" s="187">
        <v>0</v>
      </c>
      <c r="K1330" s="187"/>
      <c r="L1330" s="187">
        <v>178598237.03999999</v>
      </c>
    </row>
    <row r="1331" spans="1:12" ht="18" customHeight="1">
      <c r="A1331" s="188"/>
      <c r="B1331" s="185" t="s">
        <v>838</v>
      </c>
      <c r="C1331" s="186" t="s">
        <v>587</v>
      </c>
      <c r="D1331" s="187"/>
      <c r="E1331" s="187">
        <v>924549</v>
      </c>
      <c r="F1331" s="187"/>
      <c r="G1331" s="187"/>
      <c r="H1331" s="187"/>
      <c r="I1331" s="187"/>
      <c r="J1331" s="187"/>
      <c r="K1331" s="187"/>
      <c r="L1331" s="187">
        <v>924549</v>
      </c>
    </row>
    <row r="1332" spans="1:12" ht="18" customHeight="1">
      <c r="A1332" s="188"/>
      <c r="B1332" s="185" t="s">
        <v>824</v>
      </c>
      <c r="C1332" s="186" t="s">
        <v>590</v>
      </c>
      <c r="D1332" s="187">
        <v>18833932</v>
      </c>
      <c r="E1332" s="187">
        <v>1114424</v>
      </c>
      <c r="F1332" s="187"/>
      <c r="G1332" s="187"/>
      <c r="H1332" s="187"/>
      <c r="I1332" s="187">
        <v>7709423</v>
      </c>
      <c r="J1332" s="187"/>
      <c r="K1332" s="187"/>
      <c r="L1332" s="187">
        <v>27657779</v>
      </c>
    </row>
    <row r="1333" spans="1:12" ht="18" customHeight="1">
      <c r="A1333" s="188"/>
      <c r="B1333" s="185" t="s">
        <v>806</v>
      </c>
      <c r="C1333" s="186" t="s">
        <v>591</v>
      </c>
      <c r="D1333" s="187">
        <v>112083736.72</v>
      </c>
      <c r="E1333" s="187">
        <v>1903659</v>
      </c>
      <c r="F1333" s="187"/>
      <c r="G1333" s="187">
        <v>3607120</v>
      </c>
      <c r="H1333" s="187"/>
      <c r="I1333" s="187">
        <v>10141634</v>
      </c>
      <c r="J1333" s="187">
        <v>0</v>
      </c>
      <c r="K1333" s="187"/>
      <c r="L1333" s="187">
        <v>127736149.72</v>
      </c>
    </row>
    <row r="1334" spans="1:12" ht="18" customHeight="1">
      <c r="A1334" s="188"/>
      <c r="B1334" s="185" t="s">
        <v>807</v>
      </c>
      <c r="C1334" s="186" t="s">
        <v>592</v>
      </c>
      <c r="D1334" s="187">
        <v>19566086.739999998</v>
      </c>
      <c r="E1334" s="187">
        <v>3466510</v>
      </c>
      <c r="F1334" s="187"/>
      <c r="G1334" s="187">
        <v>598309</v>
      </c>
      <c r="H1334" s="187"/>
      <c r="I1334" s="187">
        <v>0</v>
      </c>
      <c r="J1334" s="187"/>
      <c r="K1334" s="187"/>
      <c r="L1334" s="187">
        <v>23630905.739999998</v>
      </c>
    </row>
    <row r="1335" spans="1:12" ht="18" customHeight="1">
      <c r="A1335" s="188"/>
      <c r="B1335" s="185" t="s">
        <v>875</v>
      </c>
      <c r="C1335" s="186" t="s">
        <v>595</v>
      </c>
      <c r="D1335" s="187"/>
      <c r="E1335" s="187">
        <v>0</v>
      </c>
      <c r="F1335" s="187"/>
      <c r="G1335" s="187"/>
      <c r="H1335" s="187"/>
      <c r="I1335" s="187"/>
      <c r="J1335" s="187"/>
      <c r="K1335" s="187"/>
      <c r="L1335" s="187">
        <v>0</v>
      </c>
    </row>
    <row r="1336" spans="1:12" ht="18" customHeight="1">
      <c r="A1336" s="188"/>
      <c r="B1336" s="185" t="s">
        <v>818</v>
      </c>
      <c r="C1336" s="186" t="s">
        <v>596</v>
      </c>
      <c r="D1336" s="187">
        <v>3087884.8</v>
      </c>
      <c r="E1336" s="187"/>
      <c r="F1336" s="187"/>
      <c r="G1336" s="187">
        <v>100000</v>
      </c>
      <c r="H1336" s="187"/>
      <c r="I1336" s="187">
        <v>0</v>
      </c>
      <c r="J1336" s="187"/>
      <c r="K1336" s="187"/>
      <c r="L1336" s="187">
        <v>3187884.8</v>
      </c>
    </row>
    <row r="1337" spans="1:12" ht="18" customHeight="1">
      <c r="A1337" s="188"/>
      <c r="B1337" s="185" t="s">
        <v>839</v>
      </c>
      <c r="C1337" s="186" t="s">
        <v>597</v>
      </c>
      <c r="D1337" s="187"/>
      <c r="E1337" s="187"/>
      <c r="F1337" s="187"/>
      <c r="G1337" s="187"/>
      <c r="H1337" s="187"/>
      <c r="I1337" s="187">
        <v>0</v>
      </c>
      <c r="J1337" s="187"/>
      <c r="K1337" s="187"/>
      <c r="L1337" s="187">
        <v>0</v>
      </c>
    </row>
    <row r="1338" spans="1:12" ht="18" customHeight="1">
      <c r="A1338" s="188"/>
      <c r="B1338" s="185" t="s">
        <v>876</v>
      </c>
      <c r="C1338" s="186" t="s">
        <v>601</v>
      </c>
      <c r="D1338" s="187">
        <v>70412574.930000007</v>
      </c>
      <c r="E1338" s="187"/>
      <c r="F1338" s="187"/>
      <c r="G1338" s="187"/>
      <c r="H1338" s="187"/>
      <c r="I1338" s="187"/>
      <c r="J1338" s="187">
        <v>0</v>
      </c>
      <c r="K1338" s="187"/>
      <c r="L1338" s="187">
        <v>70412574.930000007</v>
      </c>
    </row>
    <row r="1339" spans="1:12" ht="18" customHeight="1">
      <c r="A1339" s="188"/>
      <c r="B1339" s="185" t="s">
        <v>887</v>
      </c>
      <c r="C1339" s="186" t="s">
        <v>604</v>
      </c>
      <c r="D1339" s="187">
        <v>1201736150.27</v>
      </c>
      <c r="E1339" s="187">
        <v>0</v>
      </c>
      <c r="F1339" s="187">
        <v>0</v>
      </c>
      <c r="G1339" s="187"/>
      <c r="H1339" s="187">
        <v>0</v>
      </c>
      <c r="I1339" s="187">
        <v>0</v>
      </c>
      <c r="J1339" s="187"/>
      <c r="K1339" s="187"/>
      <c r="L1339" s="187">
        <v>1201736150.27</v>
      </c>
    </row>
    <row r="1340" spans="1:12" ht="18" customHeight="1">
      <c r="A1340" s="188"/>
      <c r="B1340" s="185" t="s">
        <v>888</v>
      </c>
      <c r="C1340" s="186" t="s">
        <v>605</v>
      </c>
      <c r="D1340" s="187">
        <v>15374248</v>
      </c>
      <c r="E1340" s="187"/>
      <c r="F1340" s="187"/>
      <c r="G1340" s="187"/>
      <c r="H1340" s="187"/>
      <c r="I1340" s="187"/>
      <c r="J1340" s="187"/>
      <c r="K1340" s="187"/>
      <c r="L1340" s="187">
        <v>15374248</v>
      </c>
    </row>
    <row r="1341" spans="1:12" ht="18" customHeight="1">
      <c r="A1341" s="188"/>
      <c r="B1341" s="185" t="s">
        <v>900</v>
      </c>
      <c r="C1341" s="186" t="s">
        <v>606</v>
      </c>
      <c r="D1341" s="187">
        <v>18676099.050000001</v>
      </c>
      <c r="E1341" s="187"/>
      <c r="F1341" s="187"/>
      <c r="G1341" s="187"/>
      <c r="H1341" s="187"/>
      <c r="I1341" s="187"/>
      <c r="J1341" s="187"/>
      <c r="K1341" s="187"/>
      <c r="L1341" s="187">
        <v>18676099.050000001</v>
      </c>
    </row>
    <row r="1342" spans="1:12" ht="18" customHeight="1">
      <c r="A1342" s="188"/>
      <c r="B1342" s="185" t="s">
        <v>889</v>
      </c>
      <c r="C1342" s="186" t="s">
        <v>607</v>
      </c>
      <c r="D1342" s="187">
        <v>865152297.25</v>
      </c>
      <c r="E1342" s="187">
        <v>1166000</v>
      </c>
      <c r="F1342" s="187">
        <v>2946000</v>
      </c>
      <c r="G1342" s="187">
        <v>246648996.27000001</v>
      </c>
      <c r="H1342" s="187">
        <v>0</v>
      </c>
      <c r="I1342" s="187">
        <v>1500000</v>
      </c>
      <c r="J1342" s="187">
        <v>0</v>
      </c>
      <c r="K1342" s="187"/>
      <c r="L1342" s="187">
        <v>1117413293.52</v>
      </c>
    </row>
    <row r="1343" spans="1:12" ht="18" customHeight="1">
      <c r="A1343" s="188"/>
      <c r="B1343" s="185" t="s">
        <v>808</v>
      </c>
      <c r="C1343" s="186" t="s">
        <v>609</v>
      </c>
      <c r="D1343" s="187">
        <v>317435419.47000003</v>
      </c>
      <c r="E1343" s="187">
        <v>0</v>
      </c>
      <c r="F1343" s="187">
        <v>0</v>
      </c>
      <c r="G1343" s="187">
        <v>172958894.71000001</v>
      </c>
      <c r="H1343" s="187">
        <v>0</v>
      </c>
      <c r="I1343" s="187"/>
      <c r="J1343" s="187">
        <v>0</v>
      </c>
      <c r="K1343" s="187"/>
      <c r="L1343" s="187">
        <v>490394314.18000007</v>
      </c>
    </row>
    <row r="1344" spans="1:12" ht="18" customHeight="1">
      <c r="A1344" s="188"/>
      <c r="B1344" s="185" t="s">
        <v>840</v>
      </c>
      <c r="C1344" s="186" t="s">
        <v>611</v>
      </c>
      <c r="D1344" s="187">
        <v>24298453.82</v>
      </c>
      <c r="E1344" s="187"/>
      <c r="F1344" s="187"/>
      <c r="G1344" s="187"/>
      <c r="H1344" s="187"/>
      <c r="I1344" s="187"/>
      <c r="J1344" s="187"/>
      <c r="K1344" s="187"/>
      <c r="L1344" s="187">
        <v>24298453.82</v>
      </c>
    </row>
    <row r="1345" spans="1:12" ht="18" customHeight="1">
      <c r="A1345" s="188"/>
      <c r="B1345" s="185" t="s">
        <v>813</v>
      </c>
      <c r="C1345" s="186" t="s">
        <v>613</v>
      </c>
      <c r="D1345" s="187">
        <v>134190719.75</v>
      </c>
      <c r="E1345" s="187"/>
      <c r="F1345" s="187"/>
      <c r="G1345" s="187"/>
      <c r="H1345" s="187"/>
      <c r="I1345" s="187"/>
      <c r="J1345" s="187"/>
      <c r="K1345" s="187"/>
      <c r="L1345" s="187">
        <v>134190719.75</v>
      </c>
    </row>
    <row r="1346" spans="1:12" ht="18" customHeight="1">
      <c r="A1346" s="188"/>
      <c r="B1346" s="185" t="s">
        <v>841</v>
      </c>
      <c r="C1346" s="186" t="s">
        <v>614</v>
      </c>
      <c r="D1346" s="187">
        <v>69952547.650000006</v>
      </c>
      <c r="E1346" s="187">
        <v>0</v>
      </c>
      <c r="F1346" s="187"/>
      <c r="G1346" s="187">
        <v>96769742</v>
      </c>
      <c r="H1346" s="187"/>
      <c r="I1346" s="187"/>
      <c r="J1346" s="187"/>
      <c r="K1346" s="187"/>
      <c r="L1346" s="187">
        <v>166722289.65000001</v>
      </c>
    </row>
    <row r="1347" spans="1:12" ht="18" customHeight="1">
      <c r="A1347" s="188"/>
      <c r="B1347" s="185" t="s">
        <v>912</v>
      </c>
      <c r="C1347" s="186" t="s">
        <v>620</v>
      </c>
      <c r="D1347" s="187">
        <v>765696.13</v>
      </c>
      <c r="E1347" s="187">
        <v>0</v>
      </c>
      <c r="F1347" s="187"/>
      <c r="G1347" s="187">
        <v>5703418.8700000001</v>
      </c>
      <c r="H1347" s="187"/>
      <c r="I1347" s="187"/>
      <c r="J1347" s="187"/>
      <c r="K1347" s="187"/>
      <c r="L1347" s="187">
        <v>6469115</v>
      </c>
    </row>
    <row r="1348" spans="1:12" ht="18" customHeight="1">
      <c r="A1348" s="188"/>
      <c r="C1348" s="186" t="s">
        <v>913</v>
      </c>
      <c r="D1348" s="187">
        <v>8949631218.4699993</v>
      </c>
      <c r="E1348" s="187">
        <v>10671516</v>
      </c>
      <c r="F1348" s="187">
        <v>2946000</v>
      </c>
      <c r="G1348" s="187">
        <v>570788211.20000005</v>
      </c>
      <c r="H1348" s="187">
        <v>0</v>
      </c>
      <c r="I1348" s="187">
        <v>530284248</v>
      </c>
      <c r="J1348" s="187">
        <v>0</v>
      </c>
      <c r="K1348" s="187"/>
      <c r="L1348" s="187">
        <v>10064321193.67</v>
      </c>
    </row>
    <row r="1349" spans="1:12" ht="18" customHeight="1">
      <c r="A1349" s="188" t="s">
        <v>672</v>
      </c>
      <c r="B1349" s="185" t="s">
        <v>777</v>
      </c>
      <c r="C1349" s="186" t="s">
        <v>442</v>
      </c>
      <c r="D1349" s="187">
        <v>2069821027.6900001</v>
      </c>
      <c r="E1349" s="187"/>
      <c r="F1349" s="187"/>
      <c r="G1349" s="187"/>
      <c r="H1349" s="187"/>
      <c r="I1349" s="187"/>
      <c r="J1349" s="187"/>
      <c r="K1349" s="187"/>
      <c r="L1349" s="187">
        <v>2069821027.6900001</v>
      </c>
    </row>
    <row r="1350" spans="1:12" ht="18" customHeight="1">
      <c r="A1350" s="188"/>
      <c r="B1350" s="185" t="s">
        <v>778</v>
      </c>
      <c r="C1350" s="186" t="s">
        <v>443</v>
      </c>
      <c r="D1350" s="187">
        <v>66852957.689999998</v>
      </c>
      <c r="E1350" s="187"/>
      <c r="F1350" s="187"/>
      <c r="G1350" s="187"/>
      <c r="H1350" s="187"/>
      <c r="I1350" s="187"/>
      <c r="J1350" s="187"/>
      <c r="K1350" s="187"/>
      <c r="L1350" s="187">
        <v>66852957.689999998</v>
      </c>
    </row>
    <row r="1351" spans="1:12" ht="18" customHeight="1">
      <c r="A1351" s="188"/>
      <c r="B1351" s="185" t="s">
        <v>779</v>
      </c>
      <c r="C1351" s="186" t="s">
        <v>445</v>
      </c>
      <c r="D1351" s="187">
        <v>48561880</v>
      </c>
      <c r="E1351" s="187"/>
      <c r="F1351" s="187"/>
      <c r="G1351" s="187"/>
      <c r="H1351" s="187"/>
      <c r="I1351" s="187"/>
      <c r="J1351" s="187"/>
      <c r="K1351" s="187"/>
      <c r="L1351" s="187">
        <v>48561880</v>
      </c>
    </row>
    <row r="1352" spans="1:12" ht="18" customHeight="1">
      <c r="A1352" s="188"/>
      <c r="B1352" s="185" t="s">
        <v>826</v>
      </c>
      <c r="C1352" s="186" t="s">
        <v>447</v>
      </c>
      <c r="D1352" s="187">
        <v>0</v>
      </c>
      <c r="E1352" s="187"/>
      <c r="F1352" s="187"/>
      <c r="G1352" s="187"/>
      <c r="H1352" s="187"/>
      <c r="I1352" s="187"/>
      <c r="J1352" s="187"/>
      <c r="K1352" s="187"/>
      <c r="L1352" s="187">
        <v>0</v>
      </c>
    </row>
    <row r="1353" spans="1:12" ht="18" customHeight="1">
      <c r="A1353" s="188"/>
      <c r="B1353" s="185" t="s">
        <v>827</v>
      </c>
      <c r="C1353" s="186" t="s">
        <v>449</v>
      </c>
      <c r="D1353" s="187">
        <v>30580288.129999999</v>
      </c>
      <c r="E1353" s="187"/>
      <c r="F1353" s="187"/>
      <c r="G1353" s="187"/>
      <c r="H1353" s="187"/>
      <c r="I1353" s="187"/>
      <c r="J1353" s="187"/>
      <c r="K1353" s="187"/>
      <c r="L1353" s="187">
        <v>30580288.129999999</v>
      </c>
    </row>
    <row r="1354" spans="1:12" ht="18" customHeight="1">
      <c r="A1354" s="188"/>
      <c r="B1354" s="185" t="s">
        <v>780</v>
      </c>
      <c r="C1354" s="186" t="s">
        <v>450</v>
      </c>
      <c r="D1354" s="187">
        <v>97353468.510000005</v>
      </c>
      <c r="E1354" s="187"/>
      <c r="F1354" s="187"/>
      <c r="G1354" s="187"/>
      <c r="H1354" s="187"/>
      <c r="I1354" s="187"/>
      <c r="J1354" s="187"/>
      <c r="K1354" s="187"/>
      <c r="L1354" s="187">
        <v>97353468.510000005</v>
      </c>
    </row>
    <row r="1355" spans="1:12" ht="18" customHeight="1">
      <c r="A1355" s="188"/>
      <c r="B1355" s="185" t="s">
        <v>828</v>
      </c>
      <c r="C1355" s="186" t="s">
        <v>451</v>
      </c>
      <c r="D1355" s="187">
        <v>0</v>
      </c>
      <c r="E1355" s="187"/>
      <c r="F1355" s="187"/>
      <c r="G1355" s="187"/>
      <c r="H1355" s="187"/>
      <c r="I1355" s="187"/>
      <c r="J1355" s="187"/>
      <c r="K1355" s="187"/>
      <c r="L1355" s="187">
        <v>0</v>
      </c>
    </row>
    <row r="1356" spans="1:12" ht="18" customHeight="1">
      <c r="A1356" s="188"/>
      <c r="B1356" s="185" t="s">
        <v>781</v>
      </c>
      <c r="C1356" s="186" t="s">
        <v>452</v>
      </c>
      <c r="D1356" s="187">
        <v>9871112</v>
      </c>
      <c r="E1356" s="187"/>
      <c r="F1356" s="187"/>
      <c r="G1356" s="187"/>
      <c r="H1356" s="187"/>
      <c r="I1356" s="187"/>
      <c r="J1356" s="187"/>
      <c r="K1356" s="187"/>
      <c r="L1356" s="187">
        <v>9871112</v>
      </c>
    </row>
    <row r="1357" spans="1:12" ht="18" customHeight="1">
      <c r="A1357" s="188"/>
      <c r="B1357" s="185" t="s">
        <v>829</v>
      </c>
      <c r="C1357" s="186" t="s">
        <v>453</v>
      </c>
      <c r="D1357" s="187">
        <v>20835875.719999999</v>
      </c>
      <c r="E1357" s="187"/>
      <c r="F1357" s="187"/>
      <c r="G1357" s="187"/>
      <c r="H1357" s="187"/>
      <c r="I1357" s="187"/>
      <c r="J1357" s="187"/>
      <c r="K1357" s="187"/>
      <c r="L1357" s="187">
        <v>20835875.719999999</v>
      </c>
    </row>
    <row r="1358" spans="1:12" ht="18" customHeight="1">
      <c r="A1358" s="188"/>
      <c r="B1358" s="185" t="s">
        <v>782</v>
      </c>
      <c r="C1358" s="186" t="s">
        <v>455</v>
      </c>
      <c r="D1358" s="187">
        <v>7853385.1699999999</v>
      </c>
      <c r="E1358" s="187"/>
      <c r="F1358" s="187"/>
      <c r="G1358" s="187"/>
      <c r="H1358" s="187"/>
      <c r="I1358" s="187"/>
      <c r="J1358" s="187"/>
      <c r="K1358" s="187"/>
      <c r="L1358" s="187">
        <v>7853385.1699999999</v>
      </c>
    </row>
    <row r="1359" spans="1:12" ht="18" customHeight="1">
      <c r="A1359" s="188"/>
      <c r="B1359" s="185" t="s">
        <v>820</v>
      </c>
      <c r="C1359" s="186" t="s">
        <v>457</v>
      </c>
      <c r="D1359" s="187">
        <v>8647508</v>
      </c>
      <c r="E1359" s="187"/>
      <c r="F1359" s="187"/>
      <c r="G1359" s="187"/>
      <c r="H1359" s="187"/>
      <c r="I1359" s="187"/>
      <c r="J1359" s="187"/>
      <c r="K1359" s="187"/>
      <c r="L1359" s="187">
        <v>8647508</v>
      </c>
    </row>
    <row r="1360" spans="1:12" ht="18" customHeight="1">
      <c r="A1360" s="188"/>
      <c r="B1360" s="185" t="s">
        <v>783</v>
      </c>
      <c r="C1360" s="186" t="s">
        <v>458</v>
      </c>
      <c r="D1360" s="187">
        <v>1119465</v>
      </c>
      <c r="E1360" s="187"/>
      <c r="F1360" s="187"/>
      <c r="G1360" s="187"/>
      <c r="H1360" s="187"/>
      <c r="I1360" s="187"/>
      <c r="J1360" s="187"/>
      <c r="K1360" s="187"/>
      <c r="L1360" s="187">
        <v>1119465</v>
      </c>
    </row>
    <row r="1361" spans="1:12" ht="18" customHeight="1">
      <c r="A1361" s="188"/>
      <c r="B1361" s="185" t="s">
        <v>785</v>
      </c>
      <c r="C1361" s="186" t="s">
        <v>463</v>
      </c>
      <c r="D1361" s="187">
        <v>17419877.120000001</v>
      </c>
      <c r="E1361" s="187"/>
      <c r="F1361" s="187"/>
      <c r="G1361" s="187"/>
      <c r="H1361" s="187"/>
      <c r="I1361" s="187"/>
      <c r="J1361" s="187"/>
      <c r="K1361" s="187"/>
      <c r="L1361" s="187">
        <v>17419877.120000001</v>
      </c>
    </row>
    <row r="1362" spans="1:12" ht="18" customHeight="1">
      <c r="A1362" s="188"/>
      <c r="B1362" s="185" t="s">
        <v>786</v>
      </c>
      <c r="C1362" s="186" t="s">
        <v>471</v>
      </c>
      <c r="D1362" s="187">
        <v>47825161.020000003</v>
      </c>
      <c r="E1362" s="187"/>
      <c r="F1362" s="187"/>
      <c r="G1362" s="187"/>
      <c r="H1362" s="187"/>
      <c r="I1362" s="187"/>
      <c r="J1362" s="187"/>
      <c r="K1362" s="187"/>
      <c r="L1362" s="187">
        <v>47825161.020000003</v>
      </c>
    </row>
    <row r="1363" spans="1:12" ht="18" customHeight="1">
      <c r="A1363" s="188"/>
      <c r="B1363" s="185" t="s">
        <v>787</v>
      </c>
      <c r="C1363" s="186" t="s">
        <v>472</v>
      </c>
      <c r="D1363" s="187">
        <v>26063315.469999999</v>
      </c>
      <c r="E1363" s="187"/>
      <c r="F1363" s="187"/>
      <c r="G1363" s="187"/>
      <c r="H1363" s="187"/>
      <c r="I1363" s="187"/>
      <c r="J1363" s="187"/>
      <c r="K1363" s="187"/>
      <c r="L1363" s="187">
        <v>26063315.469999999</v>
      </c>
    </row>
    <row r="1364" spans="1:12" ht="18" customHeight="1">
      <c r="A1364" s="188"/>
      <c r="B1364" s="185" t="s">
        <v>788</v>
      </c>
      <c r="C1364" s="186" t="s">
        <v>475</v>
      </c>
      <c r="D1364" s="187">
        <v>3760058.66</v>
      </c>
      <c r="E1364" s="187"/>
      <c r="F1364" s="187"/>
      <c r="G1364" s="187"/>
      <c r="H1364" s="187"/>
      <c r="I1364" s="187"/>
      <c r="J1364" s="187"/>
      <c r="K1364" s="187"/>
      <c r="L1364" s="187">
        <v>3760058.66</v>
      </c>
    </row>
    <row r="1365" spans="1:12" ht="18" customHeight="1">
      <c r="A1365" s="188"/>
      <c r="B1365" s="185" t="s">
        <v>789</v>
      </c>
      <c r="C1365" s="186" t="s">
        <v>476</v>
      </c>
      <c r="D1365" s="187">
        <v>48055729.719999999</v>
      </c>
      <c r="E1365" s="187"/>
      <c r="F1365" s="187"/>
      <c r="G1365" s="187"/>
      <c r="H1365" s="187"/>
      <c r="I1365" s="187"/>
      <c r="J1365" s="187"/>
      <c r="K1365" s="187"/>
      <c r="L1365" s="187">
        <v>48055729.719999999</v>
      </c>
    </row>
    <row r="1366" spans="1:12" ht="18" customHeight="1">
      <c r="A1366" s="188"/>
      <c r="B1366" s="185" t="s">
        <v>790</v>
      </c>
      <c r="C1366" s="186" t="s">
        <v>477</v>
      </c>
      <c r="D1366" s="187">
        <v>29252359.93</v>
      </c>
      <c r="E1366" s="187"/>
      <c r="F1366" s="187"/>
      <c r="G1366" s="187"/>
      <c r="H1366" s="187"/>
      <c r="I1366" s="187"/>
      <c r="J1366" s="187"/>
      <c r="K1366" s="187"/>
      <c r="L1366" s="187">
        <v>29252359.93</v>
      </c>
    </row>
    <row r="1367" spans="1:12" ht="18" customHeight="1">
      <c r="A1367" s="188"/>
      <c r="B1367" s="185" t="s">
        <v>791</v>
      </c>
      <c r="C1367" s="186" t="s">
        <v>478</v>
      </c>
      <c r="D1367" s="187">
        <v>9109594.6899999995</v>
      </c>
      <c r="E1367" s="187"/>
      <c r="F1367" s="187"/>
      <c r="G1367" s="187"/>
      <c r="H1367" s="187"/>
      <c r="I1367" s="187"/>
      <c r="J1367" s="187"/>
      <c r="K1367" s="187"/>
      <c r="L1367" s="187">
        <v>9109594.6899999995</v>
      </c>
    </row>
    <row r="1368" spans="1:12" ht="18" customHeight="1">
      <c r="A1368" s="188"/>
      <c r="B1368" s="185" t="s">
        <v>792</v>
      </c>
      <c r="C1368" s="186" t="s">
        <v>480</v>
      </c>
      <c r="D1368" s="187">
        <v>27752558.52</v>
      </c>
      <c r="E1368" s="187"/>
      <c r="F1368" s="187"/>
      <c r="G1368" s="187"/>
      <c r="H1368" s="187"/>
      <c r="I1368" s="187"/>
      <c r="J1368" s="187"/>
      <c r="K1368" s="187"/>
      <c r="L1368" s="187">
        <v>27752558.52</v>
      </c>
    </row>
    <row r="1369" spans="1:12" ht="18" customHeight="1">
      <c r="A1369" s="188"/>
      <c r="B1369" s="185" t="s">
        <v>793</v>
      </c>
      <c r="C1369" s="186" t="s">
        <v>482</v>
      </c>
      <c r="D1369" s="187">
        <v>2678080.7599999998</v>
      </c>
      <c r="E1369" s="187"/>
      <c r="F1369" s="187"/>
      <c r="G1369" s="187"/>
      <c r="H1369" s="187"/>
      <c r="I1369" s="187"/>
      <c r="J1369" s="187"/>
      <c r="K1369" s="187"/>
      <c r="L1369" s="187">
        <v>2678080.7599999998</v>
      </c>
    </row>
    <row r="1370" spans="1:12" ht="18" customHeight="1">
      <c r="A1370" s="188"/>
      <c r="B1370" s="185" t="s">
        <v>794</v>
      </c>
      <c r="C1370" s="186" t="s">
        <v>484</v>
      </c>
      <c r="D1370" s="187">
        <v>40462705.020000003</v>
      </c>
      <c r="E1370" s="187"/>
      <c r="F1370" s="187"/>
      <c r="G1370" s="187"/>
      <c r="H1370" s="187"/>
      <c r="I1370" s="187"/>
      <c r="J1370" s="187"/>
      <c r="K1370" s="187"/>
      <c r="L1370" s="187">
        <v>40462705.020000003</v>
      </c>
    </row>
    <row r="1371" spans="1:12" ht="18" customHeight="1">
      <c r="A1371" s="188"/>
      <c r="B1371" s="185" t="s">
        <v>795</v>
      </c>
      <c r="C1371" s="186" t="s">
        <v>486</v>
      </c>
      <c r="D1371" s="187">
        <v>125856230.12</v>
      </c>
      <c r="E1371" s="187"/>
      <c r="F1371" s="187"/>
      <c r="G1371" s="187"/>
      <c r="H1371" s="187"/>
      <c r="I1371" s="187"/>
      <c r="J1371" s="187"/>
      <c r="K1371" s="187"/>
      <c r="L1371" s="187">
        <v>125856230.12</v>
      </c>
    </row>
    <row r="1372" spans="1:12" ht="18" customHeight="1">
      <c r="A1372" s="188"/>
      <c r="B1372" s="185" t="s">
        <v>821</v>
      </c>
      <c r="C1372" s="186" t="s">
        <v>488</v>
      </c>
      <c r="D1372" s="187">
        <v>392110</v>
      </c>
      <c r="E1372" s="187"/>
      <c r="F1372" s="187"/>
      <c r="G1372" s="187"/>
      <c r="H1372" s="187"/>
      <c r="I1372" s="187"/>
      <c r="J1372" s="187"/>
      <c r="K1372" s="187"/>
      <c r="L1372" s="187">
        <v>392110</v>
      </c>
    </row>
    <row r="1373" spans="1:12" ht="18" customHeight="1">
      <c r="A1373" s="188"/>
      <c r="B1373" s="185" t="s">
        <v>796</v>
      </c>
      <c r="C1373" s="186" t="s">
        <v>489</v>
      </c>
      <c r="D1373" s="187">
        <v>8835735</v>
      </c>
      <c r="E1373" s="187"/>
      <c r="F1373" s="187"/>
      <c r="G1373" s="187"/>
      <c r="H1373" s="187"/>
      <c r="I1373" s="187"/>
      <c r="J1373" s="187"/>
      <c r="K1373" s="187"/>
      <c r="L1373" s="187">
        <v>8835735</v>
      </c>
    </row>
    <row r="1374" spans="1:12" ht="18" customHeight="1">
      <c r="A1374" s="188"/>
      <c r="B1374" s="185" t="s">
        <v>797</v>
      </c>
      <c r="C1374" s="186" t="s">
        <v>490</v>
      </c>
      <c r="D1374" s="187">
        <v>46617821.090000004</v>
      </c>
      <c r="E1374" s="187"/>
      <c r="F1374" s="187"/>
      <c r="G1374" s="187"/>
      <c r="H1374" s="187"/>
      <c r="I1374" s="187"/>
      <c r="J1374" s="187"/>
      <c r="K1374" s="187"/>
      <c r="L1374" s="187">
        <v>46617821.090000004</v>
      </c>
    </row>
    <row r="1375" spans="1:12" ht="18" customHeight="1">
      <c r="A1375" s="188"/>
      <c r="B1375" s="185" t="s">
        <v>798</v>
      </c>
      <c r="C1375" s="186" t="s">
        <v>491</v>
      </c>
      <c r="D1375" s="187">
        <v>881204.25</v>
      </c>
      <c r="E1375" s="187"/>
      <c r="F1375" s="187"/>
      <c r="G1375" s="187"/>
      <c r="H1375" s="187"/>
      <c r="I1375" s="187"/>
      <c r="J1375" s="187"/>
      <c r="K1375" s="187"/>
      <c r="L1375" s="187">
        <v>881204.25</v>
      </c>
    </row>
    <row r="1376" spans="1:12" ht="18" customHeight="1">
      <c r="A1376" s="188"/>
      <c r="B1376" s="185" t="s">
        <v>822</v>
      </c>
      <c r="C1376" s="186" t="s">
        <v>494</v>
      </c>
      <c r="D1376" s="187">
        <v>46220412.140000001</v>
      </c>
      <c r="E1376" s="187"/>
      <c r="F1376" s="187"/>
      <c r="G1376" s="187"/>
      <c r="H1376" s="187"/>
      <c r="I1376" s="187"/>
      <c r="J1376" s="187"/>
      <c r="K1376" s="187"/>
      <c r="L1376" s="187">
        <v>46220412.140000001</v>
      </c>
    </row>
    <row r="1377" spans="1:12" ht="18" customHeight="1">
      <c r="A1377" s="188"/>
      <c r="B1377" s="185" t="s">
        <v>816</v>
      </c>
      <c r="C1377" s="186" t="s">
        <v>495</v>
      </c>
      <c r="D1377" s="187">
        <v>6990467.3300000001</v>
      </c>
      <c r="E1377" s="187"/>
      <c r="F1377" s="187"/>
      <c r="G1377" s="187"/>
      <c r="H1377" s="187"/>
      <c r="I1377" s="187"/>
      <c r="J1377" s="187"/>
      <c r="K1377" s="187"/>
      <c r="L1377" s="187">
        <v>6990467.3300000001</v>
      </c>
    </row>
    <row r="1378" spans="1:12" ht="18" customHeight="1">
      <c r="A1378" s="188"/>
      <c r="B1378" s="185" t="s">
        <v>799</v>
      </c>
      <c r="C1378" s="186" t="s">
        <v>496</v>
      </c>
      <c r="D1378" s="187">
        <v>586650809.45000005</v>
      </c>
      <c r="E1378" s="187"/>
      <c r="F1378" s="187"/>
      <c r="G1378" s="187"/>
      <c r="H1378" s="187"/>
      <c r="I1378" s="187"/>
      <c r="J1378" s="187"/>
      <c r="K1378" s="187"/>
      <c r="L1378" s="187">
        <v>586650809.45000005</v>
      </c>
    </row>
    <row r="1379" spans="1:12" ht="18" customHeight="1">
      <c r="A1379" s="188"/>
      <c r="B1379" s="185" t="s">
        <v>800</v>
      </c>
      <c r="C1379" s="186" t="s">
        <v>497</v>
      </c>
      <c r="D1379" s="187">
        <v>1443302.3</v>
      </c>
      <c r="E1379" s="187"/>
      <c r="F1379" s="187"/>
      <c r="G1379" s="187"/>
      <c r="H1379" s="187"/>
      <c r="I1379" s="187"/>
      <c r="J1379" s="187"/>
      <c r="K1379" s="187"/>
      <c r="L1379" s="187">
        <v>1443302.3</v>
      </c>
    </row>
    <row r="1380" spans="1:12" ht="18" customHeight="1">
      <c r="A1380" s="188"/>
      <c r="B1380" s="185" t="s">
        <v>810</v>
      </c>
      <c r="C1380" s="186" t="s">
        <v>500</v>
      </c>
      <c r="D1380" s="187">
        <v>2552159.7000000002</v>
      </c>
      <c r="E1380" s="187"/>
      <c r="F1380" s="187"/>
      <c r="G1380" s="187"/>
      <c r="H1380" s="187"/>
      <c r="I1380" s="187"/>
      <c r="J1380" s="187"/>
      <c r="K1380" s="187"/>
      <c r="L1380" s="187">
        <v>2552159.7000000002</v>
      </c>
    </row>
    <row r="1381" spans="1:12" ht="18" customHeight="1">
      <c r="A1381" s="188"/>
      <c r="B1381" s="185" t="s">
        <v>832</v>
      </c>
      <c r="C1381" s="186" t="s">
        <v>501</v>
      </c>
      <c r="D1381" s="187">
        <v>53778317.130000003</v>
      </c>
      <c r="E1381" s="187"/>
      <c r="F1381" s="187"/>
      <c r="G1381" s="187"/>
      <c r="H1381" s="187"/>
      <c r="I1381" s="187"/>
      <c r="J1381" s="187"/>
      <c r="K1381" s="187"/>
      <c r="L1381" s="187">
        <v>53778317.130000003</v>
      </c>
    </row>
    <row r="1382" spans="1:12" ht="18" customHeight="1">
      <c r="A1382" s="188"/>
      <c r="B1382" s="185" t="s">
        <v>880</v>
      </c>
      <c r="C1382" s="186" t="s">
        <v>503</v>
      </c>
      <c r="D1382" s="187">
        <v>50471959.969999999</v>
      </c>
      <c r="E1382" s="187"/>
      <c r="F1382" s="187"/>
      <c r="G1382" s="187"/>
      <c r="H1382" s="187"/>
      <c r="I1382" s="187"/>
      <c r="J1382" s="187"/>
      <c r="K1382" s="187"/>
      <c r="L1382" s="187">
        <v>50471959.969999999</v>
      </c>
    </row>
    <row r="1383" spans="1:12" ht="18" customHeight="1">
      <c r="A1383" s="188"/>
      <c r="B1383" s="185" t="s">
        <v>801</v>
      </c>
      <c r="C1383" s="186" t="s">
        <v>504</v>
      </c>
      <c r="D1383" s="187">
        <v>232812458.58000001</v>
      </c>
      <c r="E1383" s="187">
        <v>0</v>
      </c>
      <c r="F1383" s="187"/>
      <c r="G1383" s="187"/>
      <c r="H1383" s="187"/>
      <c r="I1383" s="187"/>
      <c r="J1383" s="187"/>
      <c r="K1383" s="187"/>
      <c r="L1383" s="187">
        <v>232812458.58000001</v>
      </c>
    </row>
    <row r="1384" spans="1:12" ht="18" customHeight="1">
      <c r="A1384" s="188"/>
      <c r="B1384" s="185" t="s">
        <v>811</v>
      </c>
      <c r="C1384" s="186" t="s">
        <v>505</v>
      </c>
      <c r="D1384" s="187">
        <v>20843658.149999999</v>
      </c>
      <c r="E1384" s="187"/>
      <c r="F1384" s="187"/>
      <c r="G1384" s="187"/>
      <c r="H1384" s="187"/>
      <c r="I1384" s="187"/>
      <c r="J1384" s="187"/>
      <c r="K1384" s="187"/>
      <c r="L1384" s="187">
        <v>20843658.149999999</v>
      </c>
    </row>
    <row r="1385" spans="1:12" ht="18" customHeight="1">
      <c r="A1385" s="188"/>
      <c r="B1385" s="185" t="s">
        <v>812</v>
      </c>
      <c r="C1385" s="186" t="s">
        <v>507</v>
      </c>
      <c r="D1385" s="187">
        <v>53282370.640000001</v>
      </c>
      <c r="E1385" s="187"/>
      <c r="F1385" s="187"/>
      <c r="G1385" s="187"/>
      <c r="H1385" s="187"/>
      <c r="I1385" s="187"/>
      <c r="J1385" s="187"/>
      <c r="K1385" s="187"/>
      <c r="L1385" s="187">
        <v>53282370.640000001</v>
      </c>
    </row>
    <row r="1386" spans="1:12" ht="18" customHeight="1">
      <c r="A1386" s="188"/>
      <c r="B1386" s="185" t="s">
        <v>802</v>
      </c>
      <c r="C1386" s="186" t="s">
        <v>508</v>
      </c>
      <c r="D1386" s="187">
        <v>63646817</v>
      </c>
      <c r="E1386" s="187"/>
      <c r="F1386" s="187"/>
      <c r="G1386" s="187"/>
      <c r="H1386" s="187"/>
      <c r="I1386" s="187"/>
      <c r="J1386" s="187"/>
      <c r="K1386" s="187"/>
      <c r="L1386" s="187">
        <v>63646817</v>
      </c>
    </row>
    <row r="1387" spans="1:12" ht="18" customHeight="1">
      <c r="A1387" s="188"/>
      <c r="B1387" s="185" t="s">
        <v>804</v>
      </c>
      <c r="C1387" s="186" t="s">
        <v>765</v>
      </c>
      <c r="D1387" s="187">
        <v>33844315.07</v>
      </c>
      <c r="E1387" s="187"/>
      <c r="F1387" s="187"/>
      <c r="G1387" s="187"/>
      <c r="H1387" s="187"/>
      <c r="I1387" s="187"/>
      <c r="J1387" s="187"/>
      <c r="K1387" s="187"/>
      <c r="L1387" s="187">
        <v>33844315.07</v>
      </c>
    </row>
    <row r="1388" spans="1:12" ht="18" customHeight="1">
      <c r="A1388" s="188"/>
      <c r="B1388" s="185" t="s">
        <v>847</v>
      </c>
      <c r="C1388" s="186" t="s">
        <v>533</v>
      </c>
      <c r="D1388" s="187">
        <v>68624</v>
      </c>
      <c r="E1388" s="187"/>
      <c r="F1388" s="187"/>
      <c r="G1388" s="187"/>
      <c r="H1388" s="187"/>
      <c r="I1388" s="187"/>
      <c r="J1388" s="187"/>
      <c r="K1388" s="187"/>
      <c r="L1388" s="187">
        <v>68624</v>
      </c>
    </row>
    <row r="1389" spans="1:12" ht="18" customHeight="1">
      <c r="A1389" s="188"/>
      <c r="B1389" s="185" t="s">
        <v>895</v>
      </c>
      <c r="C1389" s="186" t="s">
        <v>537</v>
      </c>
      <c r="D1389" s="187">
        <v>0</v>
      </c>
      <c r="E1389" s="187"/>
      <c r="F1389" s="187"/>
      <c r="G1389" s="187"/>
      <c r="H1389" s="187"/>
      <c r="I1389" s="187"/>
      <c r="J1389" s="187"/>
      <c r="K1389" s="187"/>
      <c r="L1389" s="187">
        <v>0</v>
      </c>
    </row>
    <row r="1390" spans="1:12" ht="18" customHeight="1">
      <c r="A1390" s="188"/>
      <c r="B1390" s="185" t="s">
        <v>867</v>
      </c>
      <c r="C1390" s="186" t="s">
        <v>547</v>
      </c>
      <c r="D1390" s="187">
        <v>23957000</v>
      </c>
      <c r="E1390" s="187"/>
      <c r="F1390" s="187"/>
      <c r="G1390" s="187"/>
      <c r="H1390" s="187"/>
      <c r="I1390" s="187"/>
      <c r="J1390" s="187"/>
      <c r="K1390" s="187"/>
      <c r="L1390" s="187">
        <v>23957000</v>
      </c>
    </row>
    <row r="1391" spans="1:12" ht="18" customHeight="1">
      <c r="A1391" s="188"/>
      <c r="B1391" s="185" t="s">
        <v>883</v>
      </c>
      <c r="C1391" s="186" t="s">
        <v>549</v>
      </c>
      <c r="D1391" s="187">
        <v>100954714.25</v>
      </c>
      <c r="E1391" s="187"/>
      <c r="F1391" s="187"/>
      <c r="G1391" s="187"/>
      <c r="H1391" s="187"/>
      <c r="I1391" s="187"/>
      <c r="J1391" s="187"/>
      <c r="K1391" s="187"/>
      <c r="L1391" s="187">
        <v>100954714.25</v>
      </c>
    </row>
    <row r="1392" spans="1:12" ht="18" customHeight="1">
      <c r="A1392" s="188"/>
      <c r="B1392" s="185" t="s">
        <v>896</v>
      </c>
      <c r="C1392" s="186" t="s">
        <v>553</v>
      </c>
      <c r="D1392" s="187">
        <v>27221510.5</v>
      </c>
      <c r="E1392" s="187"/>
      <c r="F1392" s="187"/>
      <c r="G1392" s="187"/>
      <c r="H1392" s="187"/>
      <c r="I1392" s="187"/>
      <c r="J1392" s="187"/>
      <c r="K1392" s="187"/>
      <c r="L1392" s="187">
        <v>27221510.5</v>
      </c>
    </row>
    <row r="1393" spans="1:12" ht="18" customHeight="1">
      <c r="A1393" s="188"/>
      <c r="B1393" s="185" t="s">
        <v>897</v>
      </c>
      <c r="C1393" s="186" t="s">
        <v>559</v>
      </c>
      <c r="D1393" s="187">
        <v>12971291</v>
      </c>
      <c r="E1393" s="187"/>
      <c r="F1393" s="187"/>
      <c r="G1393" s="187"/>
      <c r="H1393" s="187"/>
      <c r="I1393" s="187"/>
      <c r="J1393" s="187"/>
      <c r="K1393" s="187"/>
      <c r="L1393" s="187">
        <v>12971291</v>
      </c>
    </row>
    <row r="1394" spans="1:12" ht="18" customHeight="1">
      <c r="A1394" s="188"/>
      <c r="B1394" s="185" t="s">
        <v>884</v>
      </c>
      <c r="C1394" s="186" t="s">
        <v>565</v>
      </c>
      <c r="D1394" s="187">
        <v>4767838.75</v>
      </c>
      <c r="E1394" s="187"/>
      <c r="F1394" s="187"/>
      <c r="G1394" s="187"/>
      <c r="H1394" s="187"/>
      <c r="I1394" s="187"/>
      <c r="J1394" s="187"/>
      <c r="K1394" s="187"/>
      <c r="L1394" s="187">
        <v>4767838.75</v>
      </c>
    </row>
    <row r="1395" spans="1:12" ht="18" customHeight="1">
      <c r="A1395" s="188"/>
      <c r="B1395" s="185" t="s">
        <v>817</v>
      </c>
      <c r="C1395" s="186" t="s">
        <v>573</v>
      </c>
      <c r="D1395" s="187">
        <v>91768598.489999995</v>
      </c>
      <c r="E1395" s="187"/>
      <c r="F1395" s="187"/>
      <c r="G1395" s="187"/>
      <c r="H1395" s="187"/>
      <c r="I1395" s="187"/>
      <c r="J1395" s="187"/>
      <c r="K1395" s="187"/>
      <c r="L1395" s="187">
        <v>91768598.489999995</v>
      </c>
    </row>
    <row r="1396" spans="1:12" ht="18" customHeight="1">
      <c r="A1396" s="188"/>
      <c r="B1396" s="185" t="s">
        <v>848</v>
      </c>
      <c r="C1396" s="186" t="s">
        <v>574</v>
      </c>
      <c r="D1396" s="187">
        <v>144323</v>
      </c>
      <c r="E1396" s="187"/>
      <c r="F1396" s="187"/>
      <c r="G1396" s="187"/>
      <c r="H1396" s="187"/>
      <c r="I1396" s="187"/>
      <c r="J1396" s="187"/>
      <c r="K1396" s="187"/>
      <c r="L1396" s="187">
        <v>144323</v>
      </c>
    </row>
    <row r="1397" spans="1:12" ht="18" customHeight="1">
      <c r="A1397" s="188"/>
      <c r="B1397" s="185" t="s">
        <v>898</v>
      </c>
      <c r="C1397" s="186" t="s">
        <v>581</v>
      </c>
      <c r="D1397" s="187">
        <v>0</v>
      </c>
      <c r="E1397" s="187"/>
      <c r="F1397" s="187"/>
      <c r="G1397" s="187"/>
      <c r="H1397" s="187"/>
      <c r="I1397" s="187"/>
      <c r="J1397" s="187"/>
      <c r="K1397" s="187"/>
      <c r="L1397" s="187">
        <v>0</v>
      </c>
    </row>
    <row r="1398" spans="1:12" ht="18" customHeight="1">
      <c r="A1398" s="188"/>
      <c r="B1398" s="185" t="s">
        <v>805</v>
      </c>
      <c r="C1398" s="186" t="s">
        <v>586</v>
      </c>
      <c r="D1398" s="187">
        <v>187317948.19999999</v>
      </c>
      <c r="E1398" s="187"/>
      <c r="F1398" s="187"/>
      <c r="G1398" s="187"/>
      <c r="H1398" s="187"/>
      <c r="I1398" s="187"/>
      <c r="J1398" s="187"/>
      <c r="K1398" s="187"/>
      <c r="L1398" s="187">
        <v>187317948.19999999</v>
      </c>
    </row>
    <row r="1399" spans="1:12" ht="18" customHeight="1">
      <c r="A1399" s="188"/>
      <c r="B1399" s="185" t="s">
        <v>824</v>
      </c>
      <c r="C1399" s="186" t="s">
        <v>590</v>
      </c>
      <c r="D1399" s="187">
        <v>7145346</v>
      </c>
      <c r="E1399" s="187"/>
      <c r="F1399" s="187"/>
      <c r="G1399" s="187"/>
      <c r="H1399" s="187"/>
      <c r="I1399" s="187"/>
      <c r="J1399" s="187"/>
      <c r="K1399" s="187"/>
      <c r="L1399" s="187">
        <v>7145346</v>
      </c>
    </row>
    <row r="1400" spans="1:12" ht="18" customHeight="1">
      <c r="A1400" s="188"/>
      <c r="B1400" s="185" t="s">
        <v>806</v>
      </c>
      <c r="C1400" s="186" t="s">
        <v>591</v>
      </c>
      <c r="D1400" s="187">
        <v>171076471.78999999</v>
      </c>
      <c r="E1400" s="187"/>
      <c r="F1400" s="187"/>
      <c r="G1400" s="187"/>
      <c r="H1400" s="187"/>
      <c r="I1400" s="187"/>
      <c r="J1400" s="187"/>
      <c r="K1400" s="187"/>
      <c r="L1400" s="187">
        <v>171076471.78999999</v>
      </c>
    </row>
    <row r="1401" spans="1:12" ht="18" customHeight="1">
      <c r="A1401" s="188"/>
      <c r="B1401" s="185" t="s">
        <v>807</v>
      </c>
      <c r="C1401" s="186" t="s">
        <v>592</v>
      </c>
      <c r="D1401" s="187">
        <v>78987619.299999997</v>
      </c>
      <c r="E1401" s="187"/>
      <c r="F1401" s="187"/>
      <c r="G1401" s="187"/>
      <c r="H1401" s="187"/>
      <c r="I1401" s="187"/>
      <c r="J1401" s="187"/>
      <c r="K1401" s="187"/>
      <c r="L1401" s="187">
        <v>78987619.299999997</v>
      </c>
    </row>
    <row r="1402" spans="1:12" ht="18" customHeight="1">
      <c r="A1402" s="188"/>
      <c r="B1402" s="185" t="s">
        <v>818</v>
      </c>
      <c r="C1402" s="186" t="s">
        <v>596</v>
      </c>
      <c r="D1402" s="187">
        <v>7562948.75</v>
      </c>
      <c r="E1402" s="187"/>
      <c r="F1402" s="187"/>
      <c r="G1402" s="187"/>
      <c r="H1402" s="187"/>
      <c r="I1402" s="187"/>
      <c r="J1402" s="187"/>
      <c r="K1402" s="187"/>
      <c r="L1402" s="187">
        <v>7562948.75</v>
      </c>
    </row>
    <row r="1403" spans="1:12" ht="18" customHeight="1">
      <c r="A1403" s="188"/>
      <c r="B1403" s="185" t="s">
        <v>839</v>
      </c>
      <c r="C1403" s="186" t="s">
        <v>597</v>
      </c>
      <c r="D1403" s="187">
        <v>89139820.709999993</v>
      </c>
      <c r="E1403" s="187"/>
      <c r="F1403" s="187"/>
      <c r="G1403" s="187"/>
      <c r="H1403" s="187"/>
      <c r="I1403" s="187"/>
      <c r="J1403" s="187"/>
      <c r="K1403" s="187"/>
      <c r="L1403" s="187">
        <v>89139820.709999993</v>
      </c>
    </row>
    <row r="1404" spans="1:12" ht="18" customHeight="1">
      <c r="A1404" s="188"/>
      <c r="B1404" s="185" t="s">
        <v>905</v>
      </c>
      <c r="C1404" s="186" t="s">
        <v>599</v>
      </c>
      <c r="D1404" s="187">
        <v>892075</v>
      </c>
      <c r="E1404" s="187"/>
      <c r="F1404" s="187"/>
      <c r="G1404" s="187"/>
      <c r="H1404" s="187"/>
      <c r="I1404" s="187"/>
      <c r="J1404" s="187"/>
      <c r="K1404" s="187"/>
      <c r="L1404" s="187">
        <v>892075</v>
      </c>
    </row>
    <row r="1405" spans="1:12" ht="18" customHeight="1">
      <c r="A1405" s="188"/>
      <c r="B1405" s="185" t="s">
        <v>808</v>
      </c>
      <c r="C1405" s="186" t="s">
        <v>609</v>
      </c>
      <c r="D1405" s="187">
        <v>176219704.22999999</v>
      </c>
      <c r="E1405" s="187"/>
      <c r="F1405" s="187"/>
      <c r="G1405" s="187"/>
      <c r="H1405" s="187"/>
      <c r="I1405" s="187"/>
      <c r="J1405" s="187"/>
      <c r="K1405" s="187"/>
      <c r="L1405" s="187">
        <v>176219704.22999999</v>
      </c>
    </row>
    <row r="1406" spans="1:12" ht="18" customHeight="1">
      <c r="A1406" s="188"/>
      <c r="B1406" s="185" t="s">
        <v>840</v>
      </c>
      <c r="C1406" s="186" t="s">
        <v>611</v>
      </c>
      <c r="D1406" s="187">
        <v>10706909.029999999</v>
      </c>
      <c r="E1406" s="187"/>
      <c r="F1406" s="187"/>
      <c r="G1406" s="187"/>
      <c r="H1406" s="187"/>
      <c r="I1406" s="187"/>
      <c r="J1406" s="187"/>
      <c r="K1406" s="187"/>
      <c r="L1406" s="187">
        <v>10706909.029999999</v>
      </c>
    </row>
    <row r="1407" spans="1:12" ht="18" customHeight="1">
      <c r="A1407" s="188"/>
      <c r="B1407" s="185" t="s">
        <v>813</v>
      </c>
      <c r="C1407" s="186" t="s">
        <v>613</v>
      </c>
      <c r="D1407" s="187">
        <v>16474180</v>
      </c>
      <c r="E1407" s="187"/>
      <c r="F1407" s="187"/>
      <c r="G1407" s="187"/>
      <c r="H1407" s="187"/>
      <c r="I1407" s="187"/>
      <c r="J1407" s="187"/>
      <c r="K1407" s="187"/>
      <c r="L1407" s="187">
        <v>16474180</v>
      </c>
    </row>
    <row r="1408" spans="1:12" ht="18" customHeight="1">
      <c r="A1408" s="188"/>
      <c r="B1408" s="185" t="s">
        <v>841</v>
      </c>
      <c r="C1408" s="186" t="s">
        <v>614</v>
      </c>
      <c r="D1408" s="187">
        <v>642305776.99000001</v>
      </c>
      <c r="E1408" s="187"/>
      <c r="F1408" s="187"/>
      <c r="G1408" s="187"/>
      <c r="H1408" s="187"/>
      <c r="I1408" s="187">
        <v>0</v>
      </c>
      <c r="J1408" s="187"/>
      <c r="K1408" s="187"/>
      <c r="L1408" s="187">
        <v>642305776.99000001</v>
      </c>
    </row>
    <row r="1409" spans="1:12" ht="18" customHeight="1">
      <c r="A1409" s="188"/>
      <c r="B1409" s="185" t="s">
        <v>912</v>
      </c>
      <c r="C1409" s="186" t="s">
        <v>620</v>
      </c>
      <c r="D1409" s="187">
        <v>0</v>
      </c>
      <c r="E1409" s="187"/>
      <c r="F1409" s="187"/>
      <c r="G1409" s="187"/>
      <c r="H1409" s="187"/>
      <c r="I1409" s="187"/>
      <c r="J1409" s="187"/>
      <c r="K1409" s="187"/>
      <c r="L1409" s="187">
        <v>0</v>
      </c>
    </row>
    <row r="1410" spans="1:12" ht="18" customHeight="1">
      <c r="A1410" s="188"/>
      <c r="C1410" s="186" t="s">
        <v>914</v>
      </c>
      <c r="D1410" s="187">
        <v>5598679256.7299986</v>
      </c>
      <c r="E1410" s="187">
        <v>0</v>
      </c>
      <c r="F1410" s="187"/>
      <c r="G1410" s="187"/>
      <c r="H1410" s="187"/>
      <c r="I1410" s="187">
        <v>0</v>
      </c>
      <c r="J1410" s="187"/>
      <c r="K1410" s="187"/>
      <c r="L1410" s="187">
        <v>5598679256.7299986</v>
      </c>
    </row>
    <row r="1411" spans="1:12" ht="18" customHeight="1">
      <c r="A1411" s="188" t="s">
        <v>673</v>
      </c>
      <c r="B1411" s="185" t="s">
        <v>777</v>
      </c>
      <c r="C1411" s="186" t="s">
        <v>442</v>
      </c>
      <c r="D1411" s="187">
        <v>1006583282.22</v>
      </c>
      <c r="E1411" s="187"/>
      <c r="F1411" s="187"/>
      <c r="G1411" s="187"/>
      <c r="H1411" s="187"/>
      <c r="I1411" s="187"/>
      <c r="J1411" s="187"/>
      <c r="K1411" s="187"/>
      <c r="L1411" s="187">
        <v>1006583282.22</v>
      </c>
    </row>
    <row r="1412" spans="1:12" ht="18" customHeight="1">
      <c r="A1412" s="188"/>
      <c r="B1412" s="185" t="s">
        <v>778</v>
      </c>
      <c r="C1412" s="186" t="s">
        <v>443</v>
      </c>
      <c r="D1412" s="187">
        <v>3299840</v>
      </c>
      <c r="E1412" s="187"/>
      <c r="F1412" s="187"/>
      <c r="G1412" s="187"/>
      <c r="H1412" s="187"/>
      <c r="I1412" s="187"/>
      <c r="J1412" s="187"/>
      <c r="K1412" s="187"/>
      <c r="L1412" s="187">
        <v>3299840</v>
      </c>
    </row>
    <row r="1413" spans="1:12" ht="18" customHeight="1">
      <c r="A1413" s="188"/>
      <c r="B1413" s="185" t="s">
        <v>779</v>
      </c>
      <c r="C1413" s="186" t="s">
        <v>445</v>
      </c>
      <c r="D1413" s="187">
        <v>19686112</v>
      </c>
      <c r="E1413" s="187"/>
      <c r="F1413" s="187"/>
      <c r="G1413" s="187"/>
      <c r="H1413" s="187"/>
      <c r="I1413" s="187"/>
      <c r="J1413" s="187"/>
      <c r="K1413" s="187"/>
      <c r="L1413" s="187">
        <v>19686112</v>
      </c>
    </row>
    <row r="1414" spans="1:12" ht="18" customHeight="1">
      <c r="A1414" s="188"/>
      <c r="B1414" s="185" t="s">
        <v>827</v>
      </c>
      <c r="C1414" s="186" t="s">
        <v>449</v>
      </c>
      <c r="D1414" s="187">
        <v>11359444</v>
      </c>
      <c r="E1414" s="187"/>
      <c r="F1414" s="187"/>
      <c r="G1414" s="187"/>
      <c r="H1414" s="187"/>
      <c r="I1414" s="187"/>
      <c r="J1414" s="187"/>
      <c r="K1414" s="187"/>
      <c r="L1414" s="187">
        <v>11359444</v>
      </c>
    </row>
    <row r="1415" spans="1:12" ht="18" customHeight="1">
      <c r="A1415" s="188"/>
      <c r="B1415" s="185" t="s">
        <v>780</v>
      </c>
      <c r="C1415" s="186" t="s">
        <v>450</v>
      </c>
      <c r="D1415" s="187">
        <v>44727107.659999996</v>
      </c>
      <c r="E1415" s="187"/>
      <c r="F1415" s="187"/>
      <c r="G1415" s="187"/>
      <c r="H1415" s="187"/>
      <c r="I1415" s="187"/>
      <c r="J1415" s="187"/>
      <c r="K1415" s="187"/>
      <c r="L1415" s="187">
        <v>44727107.659999996</v>
      </c>
    </row>
    <row r="1416" spans="1:12" ht="18" customHeight="1">
      <c r="A1416" s="188"/>
      <c r="B1416" s="185" t="s">
        <v>781</v>
      </c>
      <c r="C1416" s="186" t="s">
        <v>452</v>
      </c>
      <c r="D1416" s="187">
        <v>1150825</v>
      </c>
      <c r="E1416" s="187"/>
      <c r="F1416" s="187"/>
      <c r="G1416" s="187"/>
      <c r="H1416" s="187"/>
      <c r="I1416" s="187"/>
      <c r="J1416" s="187"/>
      <c r="K1416" s="187"/>
      <c r="L1416" s="187">
        <v>1150825</v>
      </c>
    </row>
    <row r="1417" spans="1:12" ht="18" customHeight="1">
      <c r="A1417" s="188"/>
      <c r="B1417" s="185" t="s">
        <v>829</v>
      </c>
      <c r="C1417" s="186" t="s">
        <v>453</v>
      </c>
      <c r="D1417" s="187">
        <v>34566514</v>
      </c>
      <c r="E1417" s="187"/>
      <c r="F1417" s="187"/>
      <c r="G1417" s="187"/>
      <c r="H1417" s="187"/>
      <c r="I1417" s="187"/>
      <c r="J1417" s="187"/>
      <c r="K1417" s="187"/>
      <c r="L1417" s="187">
        <v>34566514</v>
      </c>
    </row>
    <row r="1418" spans="1:12" ht="18" customHeight="1">
      <c r="A1418" s="188"/>
      <c r="B1418" s="185" t="s">
        <v>782</v>
      </c>
      <c r="C1418" s="186" t="s">
        <v>455</v>
      </c>
      <c r="D1418" s="187">
        <v>2500446</v>
      </c>
      <c r="E1418" s="187"/>
      <c r="F1418" s="187"/>
      <c r="G1418" s="187"/>
      <c r="H1418" s="187"/>
      <c r="I1418" s="187"/>
      <c r="J1418" s="187"/>
      <c r="K1418" s="187"/>
      <c r="L1418" s="187">
        <v>2500446</v>
      </c>
    </row>
    <row r="1419" spans="1:12" ht="18" customHeight="1">
      <c r="A1419" s="188"/>
      <c r="B1419" s="185" t="s">
        <v>820</v>
      </c>
      <c r="C1419" s="186" t="s">
        <v>457</v>
      </c>
      <c r="D1419" s="187">
        <v>75000</v>
      </c>
      <c r="E1419" s="187"/>
      <c r="F1419" s="187"/>
      <c r="G1419" s="187"/>
      <c r="H1419" s="187"/>
      <c r="I1419" s="187"/>
      <c r="J1419" s="187"/>
      <c r="K1419" s="187"/>
      <c r="L1419" s="187">
        <v>75000</v>
      </c>
    </row>
    <row r="1420" spans="1:12" ht="18" customHeight="1">
      <c r="A1420" s="188"/>
      <c r="B1420" s="185" t="s">
        <v>783</v>
      </c>
      <c r="C1420" s="186" t="s">
        <v>458</v>
      </c>
      <c r="D1420" s="187">
        <v>27000</v>
      </c>
      <c r="E1420" s="187"/>
      <c r="F1420" s="187"/>
      <c r="G1420" s="187"/>
      <c r="H1420" s="187"/>
      <c r="I1420" s="187"/>
      <c r="J1420" s="187"/>
      <c r="K1420" s="187"/>
      <c r="L1420" s="187">
        <v>27000</v>
      </c>
    </row>
    <row r="1421" spans="1:12" ht="18" customHeight="1">
      <c r="A1421" s="188"/>
      <c r="B1421" s="185" t="s">
        <v>815</v>
      </c>
      <c r="C1421" s="186" t="s">
        <v>462</v>
      </c>
      <c r="D1421" s="187">
        <v>35600</v>
      </c>
      <c r="E1421" s="187"/>
      <c r="F1421" s="187"/>
      <c r="G1421" s="187"/>
      <c r="H1421" s="187"/>
      <c r="I1421" s="187"/>
      <c r="J1421" s="187"/>
      <c r="K1421" s="187"/>
      <c r="L1421" s="187">
        <v>35600</v>
      </c>
    </row>
    <row r="1422" spans="1:12" ht="18" customHeight="1">
      <c r="A1422" s="188"/>
      <c r="B1422" s="185" t="s">
        <v>785</v>
      </c>
      <c r="C1422" s="186" t="s">
        <v>463</v>
      </c>
      <c r="D1422" s="187">
        <v>8867909.9900000002</v>
      </c>
      <c r="E1422" s="187"/>
      <c r="F1422" s="187"/>
      <c r="G1422" s="187"/>
      <c r="H1422" s="187"/>
      <c r="I1422" s="187"/>
      <c r="J1422" s="187"/>
      <c r="K1422" s="187"/>
      <c r="L1422" s="187">
        <v>8867909.9900000002</v>
      </c>
    </row>
    <row r="1423" spans="1:12" ht="18" customHeight="1">
      <c r="A1423" s="188"/>
      <c r="B1423" s="185" t="s">
        <v>786</v>
      </c>
      <c r="C1423" s="186" t="s">
        <v>471</v>
      </c>
      <c r="D1423" s="187">
        <v>23353798.34</v>
      </c>
      <c r="E1423" s="187"/>
      <c r="F1423" s="187"/>
      <c r="G1423" s="187"/>
      <c r="H1423" s="187"/>
      <c r="I1423" s="187"/>
      <c r="J1423" s="187"/>
      <c r="K1423" s="187"/>
      <c r="L1423" s="187">
        <v>23353798.34</v>
      </c>
    </row>
    <row r="1424" spans="1:12" ht="18" customHeight="1">
      <c r="A1424" s="188"/>
      <c r="B1424" s="185" t="s">
        <v>787</v>
      </c>
      <c r="C1424" s="186" t="s">
        <v>472</v>
      </c>
      <c r="D1424" s="187">
        <v>21849800.469999999</v>
      </c>
      <c r="E1424" s="187"/>
      <c r="F1424" s="187"/>
      <c r="G1424" s="187"/>
      <c r="H1424" s="187"/>
      <c r="I1424" s="187"/>
      <c r="J1424" s="187"/>
      <c r="K1424" s="187"/>
      <c r="L1424" s="187">
        <v>21849800.469999999</v>
      </c>
    </row>
    <row r="1425" spans="1:12" ht="18" customHeight="1">
      <c r="A1425" s="188"/>
      <c r="B1425" s="185" t="s">
        <v>788</v>
      </c>
      <c r="C1425" s="186" t="s">
        <v>475</v>
      </c>
      <c r="D1425" s="187">
        <v>210726</v>
      </c>
      <c r="E1425" s="187"/>
      <c r="F1425" s="187"/>
      <c r="G1425" s="187"/>
      <c r="H1425" s="187"/>
      <c r="I1425" s="187"/>
      <c r="J1425" s="187"/>
      <c r="K1425" s="187"/>
      <c r="L1425" s="187">
        <v>210726</v>
      </c>
    </row>
    <row r="1426" spans="1:12" ht="18" customHeight="1">
      <c r="A1426" s="188"/>
      <c r="B1426" s="185" t="s">
        <v>789</v>
      </c>
      <c r="C1426" s="186" t="s">
        <v>476</v>
      </c>
      <c r="D1426" s="187">
        <v>38999470.479999997</v>
      </c>
      <c r="E1426" s="187"/>
      <c r="F1426" s="187"/>
      <c r="G1426" s="187"/>
      <c r="H1426" s="187"/>
      <c r="I1426" s="187"/>
      <c r="J1426" s="187"/>
      <c r="K1426" s="187"/>
      <c r="L1426" s="187">
        <v>38999470.479999997</v>
      </c>
    </row>
    <row r="1427" spans="1:12" ht="18" customHeight="1">
      <c r="A1427" s="188"/>
      <c r="B1427" s="185" t="s">
        <v>790</v>
      </c>
      <c r="C1427" s="186" t="s">
        <v>477</v>
      </c>
      <c r="D1427" s="187">
        <v>38441067.420000002</v>
      </c>
      <c r="E1427" s="187"/>
      <c r="F1427" s="187"/>
      <c r="G1427" s="187"/>
      <c r="H1427" s="187"/>
      <c r="I1427" s="187"/>
      <c r="J1427" s="187"/>
      <c r="K1427" s="187"/>
      <c r="L1427" s="187">
        <v>38441067.420000002</v>
      </c>
    </row>
    <row r="1428" spans="1:12" ht="18" customHeight="1">
      <c r="A1428" s="188"/>
      <c r="B1428" s="185" t="s">
        <v>791</v>
      </c>
      <c r="C1428" s="186" t="s">
        <v>478</v>
      </c>
      <c r="D1428" s="187">
        <v>28182506.899999999</v>
      </c>
      <c r="E1428" s="187"/>
      <c r="F1428" s="187"/>
      <c r="G1428" s="187"/>
      <c r="H1428" s="187"/>
      <c r="I1428" s="187"/>
      <c r="J1428" s="187"/>
      <c r="K1428" s="187"/>
      <c r="L1428" s="187">
        <v>28182506.899999999</v>
      </c>
    </row>
    <row r="1429" spans="1:12" ht="18" customHeight="1">
      <c r="A1429" s="188"/>
      <c r="B1429" s="185" t="s">
        <v>792</v>
      </c>
      <c r="C1429" s="186" t="s">
        <v>480</v>
      </c>
      <c r="D1429" s="187">
        <v>41146827.439999998</v>
      </c>
      <c r="E1429" s="187"/>
      <c r="F1429" s="187"/>
      <c r="G1429" s="187"/>
      <c r="H1429" s="187"/>
      <c r="I1429" s="187"/>
      <c r="J1429" s="187"/>
      <c r="K1429" s="187"/>
      <c r="L1429" s="187">
        <v>41146827.439999998</v>
      </c>
    </row>
    <row r="1430" spans="1:12" ht="18" customHeight="1">
      <c r="A1430" s="188"/>
      <c r="B1430" s="185" t="s">
        <v>793</v>
      </c>
      <c r="C1430" s="186" t="s">
        <v>482</v>
      </c>
      <c r="D1430" s="187">
        <v>4300012.24</v>
      </c>
      <c r="E1430" s="187"/>
      <c r="F1430" s="187"/>
      <c r="G1430" s="187"/>
      <c r="H1430" s="187"/>
      <c r="I1430" s="187"/>
      <c r="J1430" s="187"/>
      <c r="K1430" s="187"/>
      <c r="L1430" s="187">
        <v>4300012.24</v>
      </c>
    </row>
    <row r="1431" spans="1:12" ht="18" customHeight="1">
      <c r="A1431" s="188"/>
      <c r="B1431" s="185" t="s">
        <v>794</v>
      </c>
      <c r="C1431" s="186" t="s">
        <v>484</v>
      </c>
      <c r="D1431" s="187">
        <v>436811</v>
      </c>
      <c r="E1431" s="187"/>
      <c r="F1431" s="187"/>
      <c r="G1431" s="187"/>
      <c r="H1431" s="187"/>
      <c r="I1431" s="187"/>
      <c r="J1431" s="187"/>
      <c r="K1431" s="187"/>
      <c r="L1431" s="187">
        <v>436811</v>
      </c>
    </row>
    <row r="1432" spans="1:12" ht="18" customHeight="1">
      <c r="A1432" s="188"/>
      <c r="B1432" s="185" t="s">
        <v>795</v>
      </c>
      <c r="C1432" s="186" t="s">
        <v>486</v>
      </c>
      <c r="D1432" s="187">
        <v>48657973.229999997</v>
      </c>
      <c r="E1432" s="187"/>
      <c r="F1432" s="187"/>
      <c r="G1432" s="187"/>
      <c r="H1432" s="187"/>
      <c r="I1432" s="187"/>
      <c r="J1432" s="187"/>
      <c r="K1432" s="187"/>
      <c r="L1432" s="187">
        <v>48657973.229999997</v>
      </c>
    </row>
    <row r="1433" spans="1:12" ht="18" customHeight="1">
      <c r="A1433" s="188"/>
      <c r="B1433" s="185" t="s">
        <v>821</v>
      </c>
      <c r="C1433" s="186" t="s">
        <v>488</v>
      </c>
      <c r="D1433" s="187">
        <v>1812</v>
      </c>
      <c r="E1433" s="187"/>
      <c r="F1433" s="187"/>
      <c r="G1433" s="187"/>
      <c r="H1433" s="187"/>
      <c r="I1433" s="187"/>
      <c r="J1433" s="187"/>
      <c r="K1433" s="187"/>
      <c r="L1433" s="187">
        <v>1812</v>
      </c>
    </row>
    <row r="1434" spans="1:12" ht="18" customHeight="1">
      <c r="A1434" s="188"/>
      <c r="B1434" s="185" t="s">
        <v>796</v>
      </c>
      <c r="C1434" s="186" t="s">
        <v>489</v>
      </c>
      <c r="D1434" s="187">
        <v>23423</v>
      </c>
      <c r="E1434" s="187"/>
      <c r="F1434" s="187"/>
      <c r="G1434" s="187"/>
      <c r="H1434" s="187"/>
      <c r="I1434" s="187"/>
      <c r="J1434" s="187"/>
      <c r="K1434" s="187"/>
      <c r="L1434" s="187">
        <v>23423</v>
      </c>
    </row>
    <row r="1435" spans="1:12" ht="18" customHeight="1">
      <c r="A1435" s="188"/>
      <c r="B1435" s="185" t="s">
        <v>797</v>
      </c>
      <c r="C1435" s="186" t="s">
        <v>490</v>
      </c>
      <c r="D1435" s="187">
        <v>17754379.07</v>
      </c>
      <c r="E1435" s="187"/>
      <c r="F1435" s="187"/>
      <c r="G1435" s="187"/>
      <c r="H1435" s="187"/>
      <c r="I1435" s="187"/>
      <c r="J1435" s="187"/>
      <c r="K1435" s="187"/>
      <c r="L1435" s="187">
        <v>17754379.07</v>
      </c>
    </row>
    <row r="1436" spans="1:12" ht="18" customHeight="1">
      <c r="A1436" s="188"/>
      <c r="B1436" s="185" t="s">
        <v>798</v>
      </c>
      <c r="C1436" s="186" t="s">
        <v>491</v>
      </c>
      <c r="D1436" s="187">
        <v>1605561.49</v>
      </c>
      <c r="E1436" s="187"/>
      <c r="F1436" s="187"/>
      <c r="G1436" s="187"/>
      <c r="H1436" s="187"/>
      <c r="I1436" s="187"/>
      <c r="J1436" s="187"/>
      <c r="K1436" s="187"/>
      <c r="L1436" s="187">
        <v>1605561.49</v>
      </c>
    </row>
    <row r="1437" spans="1:12" ht="18" customHeight="1">
      <c r="A1437" s="188"/>
      <c r="B1437" s="185" t="s">
        <v>822</v>
      </c>
      <c r="C1437" s="186" t="s">
        <v>494</v>
      </c>
      <c r="D1437" s="187">
        <v>15100922.25</v>
      </c>
      <c r="E1437" s="187"/>
      <c r="F1437" s="187"/>
      <c r="G1437" s="187"/>
      <c r="H1437" s="187"/>
      <c r="I1437" s="187"/>
      <c r="J1437" s="187"/>
      <c r="K1437" s="187"/>
      <c r="L1437" s="187">
        <v>15100922.25</v>
      </c>
    </row>
    <row r="1438" spans="1:12" ht="18" customHeight="1">
      <c r="A1438" s="188"/>
      <c r="B1438" s="185" t="s">
        <v>816</v>
      </c>
      <c r="C1438" s="186" t="s">
        <v>495</v>
      </c>
      <c r="D1438" s="187">
        <v>2314567.5</v>
      </c>
      <c r="E1438" s="187"/>
      <c r="F1438" s="187"/>
      <c r="G1438" s="187"/>
      <c r="H1438" s="187"/>
      <c r="I1438" s="187"/>
      <c r="J1438" s="187"/>
      <c r="K1438" s="187"/>
      <c r="L1438" s="187">
        <v>2314567.5</v>
      </c>
    </row>
    <row r="1439" spans="1:12" ht="18" customHeight="1">
      <c r="A1439" s="188"/>
      <c r="B1439" s="185" t="s">
        <v>799</v>
      </c>
      <c r="C1439" s="186" t="s">
        <v>496</v>
      </c>
      <c r="D1439" s="187">
        <v>235043415.97</v>
      </c>
      <c r="E1439" s="187"/>
      <c r="F1439" s="187"/>
      <c r="G1439" s="187"/>
      <c r="H1439" s="187"/>
      <c r="I1439" s="187"/>
      <c r="J1439" s="187"/>
      <c r="K1439" s="187"/>
      <c r="L1439" s="187">
        <v>235043415.97</v>
      </c>
    </row>
    <row r="1440" spans="1:12" ht="18" customHeight="1">
      <c r="A1440" s="188"/>
      <c r="B1440" s="185" t="s">
        <v>800</v>
      </c>
      <c r="C1440" s="186" t="s">
        <v>497</v>
      </c>
      <c r="D1440" s="187">
        <v>1078507</v>
      </c>
      <c r="E1440" s="187"/>
      <c r="F1440" s="187"/>
      <c r="G1440" s="187"/>
      <c r="H1440" s="187"/>
      <c r="I1440" s="187"/>
      <c r="J1440" s="187"/>
      <c r="K1440" s="187"/>
      <c r="L1440" s="187">
        <v>1078507</v>
      </c>
    </row>
    <row r="1441" spans="1:12" ht="18" customHeight="1">
      <c r="A1441" s="188"/>
      <c r="B1441" s="185" t="s">
        <v>810</v>
      </c>
      <c r="C1441" s="186" t="s">
        <v>500</v>
      </c>
      <c r="D1441" s="187">
        <v>3776750.62</v>
      </c>
      <c r="E1441" s="187"/>
      <c r="F1441" s="187"/>
      <c r="G1441" s="187"/>
      <c r="H1441" s="187"/>
      <c r="I1441" s="187"/>
      <c r="J1441" s="187"/>
      <c r="K1441" s="187"/>
      <c r="L1441" s="187">
        <v>3776750.62</v>
      </c>
    </row>
    <row r="1442" spans="1:12" ht="18" customHeight="1">
      <c r="A1442" s="188"/>
      <c r="B1442" s="185" t="s">
        <v>832</v>
      </c>
      <c r="C1442" s="186" t="s">
        <v>501</v>
      </c>
      <c r="D1442" s="187">
        <v>145950</v>
      </c>
      <c r="E1442" s="187"/>
      <c r="F1442" s="187"/>
      <c r="G1442" s="187"/>
      <c r="H1442" s="187"/>
      <c r="I1442" s="187"/>
      <c r="J1442" s="187"/>
      <c r="K1442" s="187"/>
      <c r="L1442" s="187">
        <v>145950</v>
      </c>
    </row>
    <row r="1443" spans="1:12" ht="18" customHeight="1">
      <c r="A1443" s="188"/>
      <c r="B1443" s="185" t="s">
        <v>801</v>
      </c>
      <c r="C1443" s="186" t="s">
        <v>504</v>
      </c>
      <c r="D1443" s="187">
        <v>22625850.5</v>
      </c>
      <c r="E1443" s="187"/>
      <c r="F1443" s="187"/>
      <c r="G1443" s="187"/>
      <c r="H1443" s="187"/>
      <c r="I1443" s="187"/>
      <c r="J1443" s="187"/>
      <c r="K1443" s="187"/>
      <c r="L1443" s="187">
        <v>22625850.5</v>
      </c>
    </row>
    <row r="1444" spans="1:12" ht="18" customHeight="1">
      <c r="A1444" s="188"/>
      <c r="B1444" s="185" t="s">
        <v>811</v>
      </c>
      <c r="C1444" s="186" t="s">
        <v>505</v>
      </c>
      <c r="D1444" s="187">
        <v>0</v>
      </c>
      <c r="E1444" s="187"/>
      <c r="F1444" s="187"/>
      <c r="G1444" s="187"/>
      <c r="H1444" s="187"/>
      <c r="I1444" s="187"/>
      <c r="J1444" s="187"/>
      <c r="K1444" s="187"/>
      <c r="L1444" s="187">
        <v>0</v>
      </c>
    </row>
    <row r="1445" spans="1:12" ht="18" customHeight="1">
      <c r="A1445" s="188"/>
      <c r="B1445" s="185" t="s">
        <v>812</v>
      </c>
      <c r="C1445" s="186" t="s">
        <v>507</v>
      </c>
      <c r="D1445" s="187">
        <v>24224714</v>
      </c>
      <c r="E1445" s="187"/>
      <c r="F1445" s="187"/>
      <c r="G1445" s="187"/>
      <c r="H1445" s="187"/>
      <c r="I1445" s="187"/>
      <c r="J1445" s="187"/>
      <c r="K1445" s="187"/>
      <c r="L1445" s="187">
        <v>24224714</v>
      </c>
    </row>
    <row r="1446" spans="1:12" ht="18" customHeight="1">
      <c r="A1446" s="188"/>
      <c r="B1446" s="185" t="s">
        <v>802</v>
      </c>
      <c r="C1446" s="186" t="s">
        <v>508</v>
      </c>
      <c r="D1446" s="187">
        <v>8199034</v>
      </c>
      <c r="E1446" s="187"/>
      <c r="F1446" s="187"/>
      <c r="G1446" s="187"/>
      <c r="H1446" s="187"/>
      <c r="I1446" s="187"/>
      <c r="J1446" s="187"/>
      <c r="K1446" s="187"/>
      <c r="L1446" s="187">
        <v>8199034</v>
      </c>
    </row>
    <row r="1447" spans="1:12" ht="18" customHeight="1">
      <c r="A1447" s="188"/>
      <c r="B1447" s="185" t="s">
        <v>804</v>
      </c>
      <c r="C1447" s="186" t="s">
        <v>765</v>
      </c>
      <c r="D1447" s="187">
        <v>21265126.350000001</v>
      </c>
      <c r="E1447" s="187"/>
      <c r="F1447" s="187"/>
      <c r="G1447" s="187"/>
      <c r="H1447" s="187"/>
      <c r="I1447" s="187"/>
      <c r="J1447" s="187"/>
      <c r="K1447" s="187"/>
      <c r="L1447" s="187">
        <v>21265126.350000001</v>
      </c>
    </row>
    <row r="1448" spans="1:12" ht="18" customHeight="1">
      <c r="A1448" s="188"/>
      <c r="B1448" s="185" t="s">
        <v>867</v>
      </c>
      <c r="C1448" s="186" t="s">
        <v>547</v>
      </c>
      <c r="D1448" s="187">
        <v>40000000</v>
      </c>
      <c r="E1448" s="187"/>
      <c r="F1448" s="187"/>
      <c r="G1448" s="187"/>
      <c r="H1448" s="187"/>
      <c r="I1448" s="187"/>
      <c r="J1448" s="187"/>
      <c r="K1448" s="187"/>
      <c r="L1448" s="187">
        <v>40000000</v>
      </c>
    </row>
    <row r="1449" spans="1:12" ht="18" customHeight="1">
      <c r="A1449" s="188"/>
      <c r="B1449" s="185" t="s">
        <v>833</v>
      </c>
      <c r="C1449" s="186" t="s">
        <v>548</v>
      </c>
      <c r="D1449" s="187">
        <v>6862248</v>
      </c>
      <c r="E1449" s="187"/>
      <c r="F1449" s="187"/>
      <c r="G1449" s="187"/>
      <c r="H1449" s="187"/>
      <c r="I1449" s="187"/>
      <c r="J1449" s="187"/>
      <c r="K1449" s="187"/>
      <c r="L1449" s="187">
        <v>6862248</v>
      </c>
    </row>
    <row r="1450" spans="1:12" ht="18" customHeight="1">
      <c r="A1450" s="188"/>
      <c r="B1450" s="185" t="s">
        <v>915</v>
      </c>
      <c r="C1450" s="186" t="s">
        <v>551</v>
      </c>
      <c r="D1450" s="187">
        <v>7000000000</v>
      </c>
      <c r="E1450" s="187"/>
      <c r="F1450" s="187"/>
      <c r="G1450" s="187"/>
      <c r="H1450" s="187"/>
      <c r="I1450" s="187"/>
      <c r="J1450" s="187"/>
      <c r="K1450" s="187"/>
      <c r="L1450" s="187">
        <v>7000000000</v>
      </c>
    </row>
    <row r="1451" spans="1:12" ht="18" customHeight="1">
      <c r="A1451" s="188"/>
      <c r="B1451" s="185" t="s">
        <v>902</v>
      </c>
      <c r="C1451" s="186" t="s">
        <v>560</v>
      </c>
      <c r="D1451" s="187">
        <v>0</v>
      </c>
      <c r="E1451" s="187"/>
      <c r="F1451" s="187"/>
      <c r="G1451" s="187"/>
      <c r="H1451" s="187"/>
      <c r="I1451" s="187"/>
      <c r="J1451" s="187"/>
      <c r="K1451" s="187"/>
      <c r="L1451" s="187">
        <v>0</v>
      </c>
    </row>
    <row r="1452" spans="1:12" ht="18" customHeight="1">
      <c r="A1452" s="188"/>
      <c r="B1452" s="185" t="s">
        <v>823</v>
      </c>
      <c r="C1452" s="186" t="s">
        <v>561</v>
      </c>
      <c r="D1452" s="187">
        <v>1160235.53</v>
      </c>
      <c r="E1452" s="187"/>
      <c r="F1452" s="187"/>
      <c r="G1452" s="187"/>
      <c r="H1452" s="187"/>
      <c r="I1452" s="187"/>
      <c r="J1452" s="187"/>
      <c r="K1452" s="187"/>
      <c r="L1452" s="187">
        <v>1160235.53</v>
      </c>
    </row>
    <row r="1453" spans="1:12" ht="18" customHeight="1">
      <c r="A1453" s="188"/>
      <c r="B1453" s="185" t="s">
        <v>845</v>
      </c>
      <c r="C1453" s="186" t="s">
        <v>572</v>
      </c>
      <c r="D1453" s="187">
        <v>2988921.12</v>
      </c>
      <c r="E1453" s="187"/>
      <c r="F1453" s="187"/>
      <c r="G1453" s="187"/>
      <c r="H1453" s="187"/>
      <c r="I1453" s="187"/>
      <c r="J1453" s="187"/>
      <c r="K1453" s="187"/>
      <c r="L1453" s="187">
        <v>2988921.12</v>
      </c>
    </row>
    <row r="1454" spans="1:12" ht="18" customHeight="1">
      <c r="A1454" s="188"/>
      <c r="B1454" s="185" t="s">
        <v>817</v>
      </c>
      <c r="C1454" s="186" t="s">
        <v>573</v>
      </c>
      <c r="D1454" s="187">
        <v>56759356.5</v>
      </c>
      <c r="E1454" s="187"/>
      <c r="F1454" s="187"/>
      <c r="G1454" s="187"/>
      <c r="H1454" s="187"/>
      <c r="I1454" s="187"/>
      <c r="J1454" s="187"/>
      <c r="K1454" s="187"/>
      <c r="L1454" s="187">
        <v>56759356.5</v>
      </c>
    </row>
    <row r="1455" spans="1:12" ht="18" customHeight="1">
      <c r="A1455" s="188"/>
      <c r="B1455" s="185" t="s">
        <v>848</v>
      </c>
      <c r="C1455" s="186" t="s">
        <v>574</v>
      </c>
      <c r="D1455" s="187">
        <v>2641099.25</v>
      </c>
      <c r="E1455" s="187"/>
      <c r="F1455" s="187"/>
      <c r="G1455" s="187"/>
      <c r="H1455" s="187"/>
      <c r="I1455" s="187"/>
      <c r="J1455" s="187"/>
      <c r="K1455" s="187"/>
      <c r="L1455" s="187">
        <v>2641099.25</v>
      </c>
    </row>
    <row r="1456" spans="1:12" ht="18" customHeight="1">
      <c r="A1456" s="188"/>
      <c r="B1456" s="185" t="s">
        <v>898</v>
      </c>
      <c r="C1456" s="186" t="s">
        <v>581</v>
      </c>
      <c r="D1456" s="187">
        <v>13200</v>
      </c>
      <c r="E1456" s="187"/>
      <c r="F1456" s="187"/>
      <c r="G1456" s="187"/>
      <c r="H1456" s="187"/>
      <c r="I1456" s="187"/>
      <c r="J1456" s="187"/>
      <c r="K1456" s="187"/>
      <c r="L1456" s="187">
        <v>13200</v>
      </c>
    </row>
    <row r="1457" spans="1:12" ht="18" customHeight="1">
      <c r="A1457" s="188"/>
      <c r="B1457" s="185" t="s">
        <v>805</v>
      </c>
      <c r="C1457" s="186" t="s">
        <v>586</v>
      </c>
      <c r="D1457" s="187">
        <v>37344011.899999999</v>
      </c>
      <c r="E1457" s="187"/>
      <c r="F1457" s="187"/>
      <c r="G1457" s="187"/>
      <c r="H1457" s="187">
        <v>0</v>
      </c>
      <c r="I1457" s="187"/>
      <c r="J1457" s="187">
        <v>0</v>
      </c>
      <c r="K1457" s="187"/>
      <c r="L1457" s="187">
        <v>37344011.899999999</v>
      </c>
    </row>
    <row r="1458" spans="1:12" ht="18" customHeight="1">
      <c r="A1458" s="188"/>
      <c r="B1458" s="185" t="s">
        <v>824</v>
      </c>
      <c r="C1458" s="186" t="s">
        <v>590</v>
      </c>
      <c r="D1458" s="187">
        <v>186027365.25</v>
      </c>
      <c r="E1458" s="187"/>
      <c r="F1458" s="187"/>
      <c r="G1458" s="187"/>
      <c r="H1458" s="187"/>
      <c r="I1458" s="187"/>
      <c r="J1458" s="187"/>
      <c r="K1458" s="187"/>
      <c r="L1458" s="187">
        <v>186027365.25</v>
      </c>
    </row>
    <row r="1459" spans="1:12" ht="18" customHeight="1">
      <c r="A1459" s="188"/>
      <c r="B1459" s="185" t="s">
        <v>806</v>
      </c>
      <c r="C1459" s="186" t="s">
        <v>591</v>
      </c>
      <c r="D1459" s="187">
        <v>238353842.91</v>
      </c>
      <c r="E1459" s="187"/>
      <c r="F1459" s="187">
        <v>0</v>
      </c>
      <c r="G1459" s="187"/>
      <c r="H1459" s="187"/>
      <c r="I1459" s="187"/>
      <c r="J1459" s="187"/>
      <c r="K1459" s="187"/>
      <c r="L1459" s="187">
        <v>238353842.91</v>
      </c>
    </row>
    <row r="1460" spans="1:12" ht="18" customHeight="1">
      <c r="A1460" s="188"/>
      <c r="B1460" s="185" t="s">
        <v>807</v>
      </c>
      <c r="C1460" s="186" t="s">
        <v>592</v>
      </c>
      <c r="D1460" s="187">
        <v>12892711.92</v>
      </c>
      <c r="E1460" s="187"/>
      <c r="F1460" s="187"/>
      <c r="G1460" s="187"/>
      <c r="H1460" s="187"/>
      <c r="I1460" s="187"/>
      <c r="J1460" s="187"/>
      <c r="K1460" s="187"/>
      <c r="L1460" s="187">
        <v>12892711.92</v>
      </c>
    </row>
    <row r="1461" spans="1:12" ht="18" customHeight="1">
      <c r="A1461" s="188"/>
      <c r="B1461" s="185" t="s">
        <v>818</v>
      </c>
      <c r="C1461" s="186" t="s">
        <v>596</v>
      </c>
      <c r="D1461" s="187">
        <v>0</v>
      </c>
      <c r="E1461" s="187"/>
      <c r="F1461" s="187"/>
      <c r="G1461" s="187"/>
      <c r="H1461" s="187"/>
      <c r="I1461" s="187"/>
      <c r="J1461" s="187"/>
      <c r="K1461" s="187"/>
      <c r="L1461" s="187">
        <v>0</v>
      </c>
    </row>
    <row r="1462" spans="1:12" ht="18" customHeight="1">
      <c r="A1462" s="188"/>
      <c r="B1462" s="185" t="s">
        <v>876</v>
      </c>
      <c r="C1462" s="186" t="s">
        <v>601</v>
      </c>
      <c r="D1462" s="187">
        <v>48213427473.860001</v>
      </c>
      <c r="E1462" s="187">
        <v>0</v>
      </c>
      <c r="F1462" s="187">
        <v>24690281750.639999</v>
      </c>
      <c r="G1462" s="187">
        <v>1860694861.6199999</v>
      </c>
      <c r="H1462" s="187">
        <v>3097453473.21</v>
      </c>
      <c r="I1462" s="187">
        <v>201201000</v>
      </c>
      <c r="J1462" s="187">
        <v>6460507875.71</v>
      </c>
      <c r="K1462" s="187"/>
      <c r="L1462" s="187">
        <v>84523566435.040009</v>
      </c>
    </row>
    <row r="1463" spans="1:12" ht="18" customHeight="1">
      <c r="A1463" s="188"/>
      <c r="B1463" s="185" t="s">
        <v>916</v>
      </c>
      <c r="C1463" s="186" t="s">
        <v>602</v>
      </c>
      <c r="D1463" s="187">
        <v>672031713.91999996</v>
      </c>
      <c r="E1463" s="187"/>
      <c r="F1463" s="187">
        <v>3112122506.1300001</v>
      </c>
      <c r="G1463" s="187"/>
      <c r="H1463" s="187"/>
      <c r="I1463" s="187"/>
      <c r="J1463" s="187"/>
      <c r="K1463" s="187"/>
      <c r="L1463" s="187">
        <v>3784154220.0500002</v>
      </c>
    </row>
    <row r="1464" spans="1:12" ht="18" customHeight="1">
      <c r="A1464" s="188"/>
      <c r="B1464" s="185" t="s">
        <v>808</v>
      </c>
      <c r="C1464" s="186" t="s">
        <v>609</v>
      </c>
      <c r="D1464" s="187">
        <v>205777326.33000001</v>
      </c>
      <c r="E1464" s="187"/>
      <c r="F1464" s="187"/>
      <c r="G1464" s="187"/>
      <c r="H1464" s="187">
        <v>0</v>
      </c>
      <c r="I1464" s="187"/>
      <c r="J1464" s="187">
        <v>0</v>
      </c>
      <c r="K1464" s="187"/>
      <c r="L1464" s="187">
        <v>205777326.33000001</v>
      </c>
    </row>
    <row r="1465" spans="1:12" ht="18" customHeight="1">
      <c r="A1465" s="188"/>
      <c r="B1465" s="185" t="s">
        <v>840</v>
      </c>
      <c r="C1465" s="186" t="s">
        <v>611</v>
      </c>
      <c r="D1465" s="187">
        <v>3714192.65</v>
      </c>
      <c r="E1465" s="187"/>
      <c r="F1465" s="187"/>
      <c r="G1465" s="187"/>
      <c r="H1465" s="187"/>
      <c r="I1465" s="187"/>
      <c r="J1465" s="187"/>
      <c r="K1465" s="187"/>
      <c r="L1465" s="187">
        <v>3714192.65</v>
      </c>
    </row>
    <row r="1466" spans="1:12" ht="18" customHeight="1">
      <c r="A1466" s="188"/>
      <c r="B1466" s="185" t="s">
        <v>813</v>
      </c>
      <c r="C1466" s="186" t="s">
        <v>613</v>
      </c>
      <c r="D1466" s="187">
        <v>8850342.8200000003</v>
      </c>
      <c r="E1466" s="187"/>
      <c r="F1466" s="187"/>
      <c r="G1466" s="187"/>
      <c r="H1466" s="187"/>
      <c r="I1466" s="187"/>
      <c r="J1466" s="187"/>
      <c r="K1466" s="187"/>
      <c r="L1466" s="187">
        <v>8850342.8200000003</v>
      </c>
    </row>
    <row r="1467" spans="1:12" ht="18" customHeight="1">
      <c r="A1467" s="188"/>
      <c r="B1467" s="185" t="s">
        <v>841</v>
      </c>
      <c r="C1467" s="186" t="s">
        <v>614</v>
      </c>
      <c r="D1467" s="187">
        <v>1673799683.74</v>
      </c>
      <c r="E1467" s="187"/>
      <c r="F1467" s="187"/>
      <c r="G1467" s="187"/>
      <c r="H1467" s="187">
        <v>187762174.75999999</v>
      </c>
      <c r="I1467" s="187">
        <v>0</v>
      </c>
      <c r="J1467" s="187">
        <v>361503434.10000002</v>
      </c>
      <c r="K1467" s="187"/>
      <c r="L1467" s="187">
        <v>2223065292.6000004</v>
      </c>
    </row>
    <row r="1468" spans="1:12" ht="18" customHeight="1">
      <c r="A1468" s="188"/>
      <c r="B1468" s="185" t="s">
        <v>868</v>
      </c>
      <c r="C1468" s="186" t="s">
        <v>617</v>
      </c>
      <c r="D1468" s="187">
        <v>1800683561.3599999</v>
      </c>
      <c r="E1468" s="187"/>
      <c r="F1468" s="187">
        <v>502099179.48000002</v>
      </c>
      <c r="G1468" s="187"/>
      <c r="H1468" s="187"/>
      <c r="I1468" s="187"/>
      <c r="J1468" s="187"/>
      <c r="K1468" s="187"/>
      <c r="L1468" s="187">
        <v>2302782740.8400002</v>
      </c>
    </row>
    <row r="1469" spans="1:12" ht="18" customHeight="1">
      <c r="A1469" s="188"/>
      <c r="C1469" s="186" t="s">
        <v>917</v>
      </c>
      <c r="D1469" s="187">
        <v>61894945375.200005</v>
      </c>
      <c r="E1469" s="187">
        <v>0</v>
      </c>
      <c r="F1469" s="187">
        <v>28304503436.25</v>
      </c>
      <c r="G1469" s="187">
        <v>1860694861.6199999</v>
      </c>
      <c r="H1469" s="187">
        <v>3285215647.9700003</v>
      </c>
      <c r="I1469" s="187">
        <v>201201000</v>
      </c>
      <c r="J1469" s="187">
        <v>6822011309.8100004</v>
      </c>
      <c r="K1469" s="187"/>
      <c r="L1469" s="187">
        <v>102368571630.85002</v>
      </c>
    </row>
    <row r="1470" spans="1:12" ht="18" customHeight="1">
      <c r="A1470" s="188" t="s">
        <v>674</v>
      </c>
      <c r="B1470" s="185" t="s">
        <v>777</v>
      </c>
      <c r="C1470" s="186" t="s">
        <v>442</v>
      </c>
      <c r="D1470" s="187">
        <v>60563592.700000003</v>
      </c>
      <c r="E1470" s="187"/>
      <c r="F1470" s="187"/>
      <c r="G1470" s="187"/>
      <c r="H1470" s="187"/>
      <c r="I1470" s="187"/>
      <c r="J1470" s="187"/>
      <c r="K1470" s="187"/>
      <c r="L1470" s="187">
        <v>60563592.700000003</v>
      </c>
    </row>
    <row r="1471" spans="1:12" ht="18" customHeight="1">
      <c r="A1471" s="188"/>
      <c r="B1471" s="185" t="s">
        <v>778</v>
      </c>
      <c r="C1471" s="186" t="s">
        <v>443</v>
      </c>
      <c r="D1471" s="187">
        <v>3661649</v>
      </c>
      <c r="E1471" s="187"/>
      <c r="F1471" s="187"/>
      <c r="G1471" s="187"/>
      <c r="H1471" s="187"/>
      <c r="I1471" s="187"/>
      <c r="J1471" s="187"/>
      <c r="K1471" s="187"/>
      <c r="L1471" s="187">
        <v>3661649</v>
      </c>
    </row>
    <row r="1472" spans="1:12" ht="18" customHeight="1">
      <c r="A1472" s="188"/>
      <c r="B1472" s="185" t="s">
        <v>779</v>
      </c>
      <c r="C1472" s="186" t="s">
        <v>445</v>
      </c>
      <c r="D1472" s="187">
        <v>1645000</v>
      </c>
      <c r="E1472" s="187"/>
      <c r="F1472" s="187"/>
      <c r="G1472" s="187"/>
      <c r="H1472" s="187"/>
      <c r="I1472" s="187"/>
      <c r="J1472" s="187"/>
      <c r="K1472" s="187"/>
      <c r="L1472" s="187">
        <v>1645000</v>
      </c>
    </row>
    <row r="1473" spans="1:12" ht="18" customHeight="1">
      <c r="A1473" s="188"/>
      <c r="B1473" s="185" t="s">
        <v>843</v>
      </c>
      <c r="C1473" s="186" t="s">
        <v>446</v>
      </c>
      <c r="D1473" s="187">
        <v>4549075</v>
      </c>
      <c r="E1473" s="187"/>
      <c r="F1473" s="187"/>
      <c r="G1473" s="187"/>
      <c r="H1473" s="187"/>
      <c r="I1473" s="187"/>
      <c r="J1473" s="187"/>
      <c r="K1473" s="187"/>
      <c r="L1473" s="187">
        <v>4549075</v>
      </c>
    </row>
    <row r="1474" spans="1:12" ht="18" customHeight="1">
      <c r="A1474" s="188"/>
      <c r="B1474" s="185" t="s">
        <v>827</v>
      </c>
      <c r="C1474" s="186" t="s">
        <v>449</v>
      </c>
      <c r="D1474" s="187">
        <v>6780</v>
      </c>
      <c r="E1474" s="187"/>
      <c r="F1474" s="187"/>
      <c r="G1474" s="187"/>
      <c r="H1474" s="187"/>
      <c r="I1474" s="187"/>
      <c r="J1474" s="187"/>
      <c r="K1474" s="187"/>
      <c r="L1474" s="187">
        <v>6780</v>
      </c>
    </row>
    <row r="1475" spans="1:12" ht="18" customHeight="1">
      <c r="A1475" s="188"/>
      <c r="B1475" s="185" t="s">
        <v>780</v>
      </c>
      <c r="C1475" s="186" t="s">
        <v>450</v>
      </c>
      <c r="D1475" s="187">
        <v>2522442</v>
      </c>
      <c r="E1475" s="187"/>
      <c r="F1475" s="187"/>
      <c r="G1475" s="187"/>
      <c r="H1475" s="187"/>
      <c r="I1475" s="187"/>
      <c r="J1475" s="187"/>
      <c r="K1475" s="187"/>
      <c r="L1475" s="187">
        <v>2522442</v>
      </c>
    </row>
    <row r="1476" spans="1:12" ht="18" customHeight="1">
      <c r="A1476" s="188"/>
      <c r="B1476" s="185" t="s">
        <v>781</v>
      </c>
      <c r="C1476" s="186" t="s">
        <v>452</v>
      </c>
      <c r="D1476" s="187">
        <v>2982740</v>
      </c>
      <c r="E1476" s="187"/>
      <c r="F1476" s="187"/>
      <c r="G1476" s="187"/>
      <c r="H1476" s="187"/>
      <c r="I1476" s="187"/>
      <c r="J1476" s="187"/>
      <c r="K1476" s="187"/>
      <c r="L1476" s="187">
        <v>2982740</v>
      </c>
    </row>
    <row r="1477" spans="1:12" ht="18" customHeight="1">
      <c r="A1477" s="188"/>
      <c r="B1477" s="185" t="s">
        <v>782</v>
      </c>
      <c r="C1477" s="186" t="s">
        <v>455</v>
      </c>
      <c r="D1477" s="187">
        <v>1409387.75</v>
      </c>
      <c r="E1477" s="187"/>
      <c r="F1477" s="187"/>
      <c r="G1477" s="187"/>
      <c r="H1477" s="187"/>
      <c r="I1477" s="187"/>
      <c r="J1477" s="187"/>
      <c r="K1477" s="187"/>
      <c r="L1477" s="187">
        <v>1409387.75</v>
      </c>
    </row>
    <row r="1478" spans="1:12" ht="18" customHeight="1">
      <c r="A1478" s="188"/>
      <c r="B1478" s="185" t="s">
        <v>820</v>
      </c>
      <c r="C1478" s="186" t="s">
        <v>457</v>
      </c>
      <c r="D1478" s="187">
        <v>151904.99</v>
      </c>
      <c r="E1478" s="187"/>
      <c r="F1478" s="187"/>
      <c r="G1478" s="187"/>
      <c r="H1478" s="187"/>
      <c r="I1478" s="187"/>
      <c r="J1478" s="187"/>
      <c r="K1478" s="187"/>
      <c r="L1478" s="187">
        <v>151904.99</v>
      </c>
    </row>
    <row r="1479" spans="1:12" ht="18" customHeight="1">
      <c r="A1479" s="188"/>
      <c r="B1479" s="185" t="s">
        <v>783</v>
      </c>
      <c r="C1479" s="186" t="s">
        <v>458</v>
      </c>
      <c r="D1479" s="187">
        <v>76772</v>
      </c>
      <c r="E1479" s="187"/>
      <c r="F1479" s="187"/>
      <c r="G1479" s="187"/>
      <c r="H1479" s="187"/>
      <c r="I1479" s="187"/>
      <c r="J1479" s="187"/>
      <c r="K1479" s="187"/>
      <c r="L1479" s="187">
        <v>76772</v>
      </c>
    </row>
    <row r="1480" spans="1:12" ht="18" customHeight="1">
      <c r="A1480" s="188"/>
      <c r="B1480" s="185" t="s">
        <v>784</v>
      </c>
      <c r="C1480" s="186" t="s">
        <v>459</v>
      </c>
      <c r="D1480" s="187">
        <v>852885</v>
      </c>
      <c r="E1480" s="187"/>
      <c r="F1480" s="187"/>
      <c r="G1480" s="187"/>
      <c r="H1480" s="187"/>
      <c r="I1480" s="187"/>
      <c r="J1480" s="187"/>
      <c r="K1480" s="187"/>
      <c r="L1480" s="187">
        <v>852885</v>
      </c>
    </row>
    <row r="1481" spans="1:12" ht="18" customHeight="1">
      <c r="A1481" s="188"/>
      <c r="B1481" s="185" t="s">
        <v>815</v>
      </c>
      <c r="C1481" s="186" t="s">
        <v>462</v>
      </c>
      <c r="D1481" s="187">
        <v>0</v>
      </c>
      <c r="E1481" s="187"/>
      <c r="F1481" s="187"/>
      <c r="G1481" s="187"/>
      <c r="H1481" s="187"/>
      <c r="I1481" s="187"/>
      <c r="J1481" s="187"/>
      <c r="K1481" s="187"/>
      <c r="L1481" s="187">
        <v>0</v>
      </c>
    </row>
    <row r="1482" spans="1:12" ht="18" customHeight="1">
      <c r="A1482" s="188"/>
      <c r="B1482" s="185" t="s">
        <v>785</v>
      </c>
      <c r="C1482" s="186" t="s">
        <v>463</v>
      </c>
      <c r="D1482" s="187">
        <v>415500</v>
      </c>
      <c r="E1482" s="187"/>
      <c r="F1482" s="187"/>
      <c r="G1482" s="187"/>
      <c r="H1482" s="187"/>
      <c r="I1482" s="187"/>
      <c r="J1482" s="187"/>
      <c r="K1482" s="187"/>
      <c r="L1482" s="187">
        <v>415500</v>
      </c>
    </row>
    <row r="1483" spans="1:12" ht="18" customHeight="1">
      <c r="A1483" s="188"/>
      <c r="B1483" s="185" t="s">
        <v>786</v>
      </c>
      <c r="C1483" s="186" t="s">
        <v>471</v>
      </c>
      <c r="D1483" s="187">
        <v>3657932.94</v>
      </c>
      <c r="E1483" s="187"/>
      <c r="F1483" s="187"/>
      <c r="G1483" s="187"/>
      <c r="H1483" s="187"/>
      <c r="I1483" s="187"/>
      <c r="J1483" s="187"/>
      <c r="K1483" s="187"/>
      <c r="L1483" s="187">
        <v>3657932.94</v>
      </c>
    </row>
    <row r="1484" spans="1:12" ht="18" customHeight="1">
      <c r="A1484" s="188"/>
      <c r="B1484" s="185" t="s">
        <v>787</v>
      </c>
      <c r="C1484" s="186" t="s">
        <v>472</v>
      </c>
      <c r="D1484" s="187">
        <v>1543233</v>
      </c>
      <c r="E1484" s="187"/>
      <c r="F1484" s="187"/>
      <c r="G1484" s="187"/>
      <c r="H1484" s="187"/>
      <c r="I1484" s="187"/>
      <c r="J1484" s="187"/>
      <c r="K1484" s="187"/>
      <c r="L1484" s="187">
        <v>1543233</v>
      </c>
    </row>
    <row r="1485" spans="1:12" ht="18" customHeight="1">
      <c r="A1485" s="188"/>
      <c r="B1485" s="185" t="s">
        <v>788</v>
      </c>
      <c r="C1485" s="186" t="s">
        <v>475</v>
      </c>
      <c r="D1485" s="187">
        <v>749148.24</v>
      </c>
      <c r="E1485" s="187"/>
      <c r="F1485" s="187"/>
      <c r="G1485" s="187"/>
      <c r="H1485" s="187"/>
      <c r="I1485" s="187"/>
      <c r="J1485" s="187"/>
      <c r="K1485" s="187"/>
      <c r="L1485" s="187">
        <v>749148.24</v>
      </c>
    </row>
    <row r="1486" spans="1:12" ht="18" customHeight="1">
      <c r="A1486" s="188"/>
      <c r="B1486" s="185" t="s">
        <v>789</v>
      </c>
      <c r="C1486" s="186" t="s">
        <v>476</v>
      </c>
      <c r="D1486" s="187">
        <v>4473677.41</v>
      </c>
      <c r="E1486" s="187"/>
      <c r="F1486" s="187"/>
      <c r="G1486" s="187"/>
      <c r="H1486" s="187"/>
      <c r="I1486" s="187"/>
      <c r="J1486" s="187"/>
      <c r="K1486" s="187"/>
      <c r="L1486" s="187">
        <v>4473677.41</v>
      </c>
    </row>
    <row r="1487" spans="1:12" ht="18" customHeight="1">
      <c r="A1487" s="188"/>
      <c r="B1487" s="185" t="s">
        <v>790</v>
      </c>
      <c r="C1487" s="186" t="s">
        <v>477</v>
      </c>
      <c r="D1487" s="187">
        <v>4240182.5</v>
      </c>
      <c r="E1487" s="187"/>
      <c r="F1487" s="187"/>
      <c r="G1487" s="187"/>
      <c r="H1487" s="187"/>
      <c r="I1487" s="187"/>
      <c r="J1487" s="187"/>
      <c r="K1487" s="187"/>
      <c r="L1487" s="187">
        <v>4240182.5</v>
      </c>
    </row>
    <row r="1488" spans="1:12" ht="18" customHeight="1">
      <c r="A1488" s="188"/>
      <c r="B1488" s="185" t="s">
        <v>791</v>
      </c>
      <c r="C1488" s="186" t="s">
        <v>478</v>
      </c>
      <c r="D1488" s="187">
        <v>1830837.79</v>
      </c>
      <c r="E1488" s="187"/>
      <c r="F1488" s="187"/>
      <c r="G1488" s="187"/>
      <c r="H1488" s="187"/>
      <c r="I1488" s="187"/>
      <c r="J1488" s="187"/>
      <c r="K1488" s="187"/>
      <c r="L1488" s="187">
        <v>1830837.79</v>
      </c>
    </row>
    <row r="1489" spans="1:12" ht="18" customHeight="1">
      <c r="A1489" s="188"/>
      <c r="B1489" s="185" t="s">
        <v>792</v>
      </c>
      <c r="C1489" s="186" t="s">
        <v>480</v>
      </c>
      <c r="D1489" s="187">
        <v>947357</v>
      </c>
      <c r="E1489" s="187"/>
      <c r="F1489" s="187"/>
      <c r="G1489" s="187"/>
      <c r="H1489" s="187"/>
      <c r="I1489" s="187"/>
      <c r="J1489" s="187"/>
      <c r="K1489" s="187"/>
      <c r="L1489" s="187">
        <v>947357</v>
      </c>
    </row>
    <row r="1490" spans="1:12" ht="18" customHeight="1">
      <c r="A1490" s="188"/>
      <c r="B1490" s="185" t="s">
        <v>793</v>
      </c>
      <c r="C1490" s="186" t="s">
        <v>482</v>
      </c>
      <c r="D1490" s="187">
        <v>1246685</v>
      </c>
      <c r="E1490" s="187"/>
      <c r="F1490" s="187"/>
      <c r="G1490" s="187"/>
      <c r="H1490" s="187"/>
      <c r="I1490" s="187"/>
      <c r="J1490" s="187"/>
      <c r="K1490" s="187"/>
      <c r="L1490" s="187">
        <v>1246685</v>
      </c>
    </row>
    <row r="1491" spans="1:12" ht="18" customHeight="1">
      <c r="A1491" s="188"/>
      <c r="B1491" s="185" t="s">
        <v>794</v>
      </c>
      <c r="C1491" s="186" t="s">
        <v>484</v>
      </c>
      <c r="D1491" s="187">
        <v>600728</v>
      </c>
      <c r="E1491" s="187"/>
      <c r="F1491" s="187"/>
      <c r="G1491" s="187"/>
      <c r="H1491" s="187"/>
      <c r="I1491" s="187"/>
      <c r="J1491" s="187"/>
      <c r="K1491" s="187"/>
      <c r="L1491" s="187">
        <v>600728</v>
      </c>
    </row>
    <row r="1492" spans="1:12" ht="18" customHeight="1">
      <c r="A1492" s="188"/>
      <c r="B1492" s="185" t="s">
        <v>795</v>
      </c>
      <c r="C1492" s="186" t="s">
        <v>486</v>
      </c>
      <c r="D1492" s="187">
        <v>5844943</v>
      </c>
      <c r="E1492" s="187"/>
      <c r="F1492" s="187"/>
      <c r="G1492" s="187"/>
      <c r="H1492" s="187"/>
      <c r="I1492" s="187"/>
      <c r="J1492" s="187"/>
      <c r="K1492" s="187"/>
      <c r="L1492" s="187">
        <v>5844943</v>
      </c>
    </row>
    <row r="1493" spans="1:12" ht="18" customHeight="1">
      <c r="A1493" s="188"/>
      <c r="B1493" s="185" t="s">
        <v>821</v>
      </c>
      <c r="C1493" s="186" t="s">
        <v>488</v>
      </c>
      <c r="D1493" s="187">
        <v>142211</v>
      </c>
      <c r="E1493" s="187"/>
      <c r="F1493" s="187"/>
      <c r="G1493" s="187"/>
      <c r="H1493" s="187"/>
      <c r="I1493" s="187"/>
      <c r="J1493" s="187"/>
      <c r="K1493" s="187"/>
      <c r="L1493" s="187">
        <v>142211</v>
      </c>
    </row>
    <row r="1494" spans="1:12" ht="18" customHeight="1">
      <c r="A1494" s="188"/>
      <c r="B1494" s="185" t="s">
        <v>796</v>
      </c>
      <c r="C1494" s="186" t="s">
        <v>489</v>
      </c>
      <c r="D1494" s="187">
        <v>690501</v>
      </c>
      <c r="E1494" s="187"/>
      <c r="F1494" s="187"/>
      <c r="G1494" s="187"/>
      <c r="H1494" s="187"/>
      <c r="I1494" s="187"/>
      <c r="J1494" s="187"/>
      <c r="K1494" s="187"/>
      <c r="L1494" s="187">
        <v>690501</v>
      </c>
    </row>
    <row r="1495" spans="1:12" ht="18" customHeight="1">
      <c r="A1495" s="188"/>
      <c r="B1495" s="185" t="s">
        <v>797</v>
      </c>
      <c r="C1495" s="186" t="s">
        <v>490</v>
      </c>
      <c r="D1495" s="187">
        <v>2385337.41</v>
      </c>
      <c r="E1495" s="187"/>
      <c r="F1495" s="187"/>
      <c r="G1495" s="187"/>
      <c r="H1495" s="187"/>
      <c r="I1495" s="187"/>
      <c r="J1495" s="187"/>
      <c r="K1495" s="187"/>
      <c r="L1495" s="187">
        <v>2385337.41</v>
      </c>
    </row>
    <row r="1496" spans="1:12" ht="18" customHeight="1">
      <c r="A1496" s="188"/>
      <c r="B1496" s="185" t="s">
        <v>816</v>
      </c>
      <c r="C1496" s="186" t="s">
        <v>495</v>
      </c>
      <c r="D1496" s="187">
        <v>0</v>
      </c>
      <c r="E1496" s="187"/>
      <c r="F1496" s="187"/>
      <c r="G1496" s="187"/>
      <c r="H1496" s="187"/>
      <c r="I1496" s="187"/>
      <c r="J1496" s="187"/>
      <c r="K1496" s="187"/>
      <c r="L1496" s="187">
        <v>0</v>
      </c>
    </row>
    <row r="1497" spans="1:12" ht="18" customHeight="1">
      <c r="A1497" s="188"/>
      <c r="B1497" s="185" t="s">
        <v>799</v>
      </c>
      <c r="C1497" s="186" t="s">
        <v>496</v>
      </c>
      <c r="D1497" s="187">
        <v>18009131.5</v>
      </c>
      <c r="E1497" s="187"/>
      <c r="F1497" s="187"/>
      <c r="G1497" s="187"/>
      <c r="H1497" s="187"/>
      <c r="I1497" s="187"/>
      <c r="J1497" s="187"/>
      <c r="K1497" s="187"/>
      <c r="L1497" s="187">
        <v>18009131.5</v>
      </c>
    </row>
    <row r="1498" spans="1:12" ht="18" customHeight="1">
      <c r="A1498" s="188"/>
      <c r="B1498" s="185" t="s">
        <v>800</v>
      </c>
      <c r="C1498" s="186" t="s">
        <v>497</v>
      </c>
      <c r="D1498" s="187">
        <v>196000</v>
      </c>
      <c r="E1498" s="187"/>
      <c r="F1498" s="187"/>
      <c r="G1498" s="187"/>
      <c r="H1498" s="187"/>
      <c r="I1498" s="187"/>
      <c r="J1498" s="187"/>
      <c r="K1498" s="187"/>
      <c r="L1498" s="187">
        <v>196000</v>
      </c>
    </row>
    <row r="1499" spans="1:12" ht="18" customHeight="1">
      <c r="A1499" s="188"/>
      <c r="B1499" s="185" t="s">
        <v>810</v>
      </c>
      <c r="C1499" s="186" t="s">
        <v>500</v>
      </c>
      <c r="D1499" s="187">
        <v>100000</v>
      </c>
      <c r="E1499" s="187"/>
      <c r="F1499" s="187"/>
      <c r="G1499" s="187"/>
      <c r="H1499" s="187"/>
      <c r="I1499" s="187"/>
      <c r="J1499" s="187"/>
      <c r="K1499" s="187"/>
      <c r="L1499" s="187">
        <v>100000</v>
      </c>
    </row>
    <row r="1500" spans="1:12" ht="18" customHeight="1">
      <c r="A1500" s="188"/>
      <c r="B1500" s="185" t="s">
        <v>832</v>
      </c>
      <c r="C1500" s="186" t="s">
        <v>501</v>
      </c>
      <c r="D1500" s="187">
        <v>2483565.35</v>
      </c>
      <c r="E1500" s="187"/>
      <c r="F1500" s="187"/>
      <c r="G1500" s="187"/>
      <c r="H1500" s="187"/>
      <c r="I1500" s="187"/>
      <c r="J1500" s="187"/>
      <c r="K1500" s="187"/>
      <c r="L1500" s="187">
        <v>2483565.35</v>
      </c>
    </row>
    <row r="1501" spans="1:12" ht="18" customHeight="1">
      <c r="A1501" s="188"/>
      <c r="B1501" s="185" t="s">
        <v>801</v>
      </c>
      <c r="C1501" s="186" t="s">
        <v>504</v>
      </c>
      <c r="D1501" s="187">
        <v>106469355.56999999</v>
      </c>
      <c r="E1501" s="187"/>
      <c r="F1501" s="187"/>
      <c r="G1501" s="187"/>
      <c r="H1501" s="187"/>
      <c r="I1501" s="187"/>
      <c r="J1501" s="187"/>
      <c r="K1501" s="187"/>
      <c r="L1501" s="187">
        <v>106469355.56999999</v>
      </c>
    </row>
    <row r="1502" spans="1:12" ht="18" customHeight="1">
      <c r="A1502" s="188"/>
      <c r="B1502" s="185" t="s">
        <v>811</v>
      </c>
      <c r="C1502" s="186" t="s">
        <v>505</v>
      </c>
      <c r="D1502" s="187">
        <v>3116145</v>
      </c>
      <c r="E1502" s="187"/>
      <c r="F1502" s="187"/>
      <c r="G1502" s="187"/>
      <c r="H1502" s="187"/>
      <c r="I1502" s="187"/>
      <c r="J1502" s="187"/>
      <c r="K1502" s="187"/>
      <c r="L1502" s="187">
        <v>3116145</v>
      </c>
    </row>
    <row r="1503" spans="1:12" ht="18" customHeight="1">
      <c r="A1503" s="188"/>
      <c r="B1503" s="185" t="s">
        <v>812</v>
      </c>
      <c r="C1503" s="186" t="s">
        <v>507</v>
      </c>
      <c r="D1503" s="187">
        <v>2416494.7000000002</v>
      </c>
      <c r="E1503" s="187"/>
      <c r="F1503" s="187"/>
      <c r="G1503" s="187"/>
      <c r="H1503" s="187"/>
      <c r="I1503" s="187"/>
      <c r="J1503" s="187"/>
      <c r="K1503" s="187"/>
      <c r="L1503" s="187">
        <v>2416494.7000000002</v>
      </c>
    </row>
    <row r="1504" spans="1:12" ht="18" customHeight="1">
      <c r="A1504" s="188"/>
      <c r="B1504" s="185" t="s">
        <v>802</v>
      </c>
      <c r="C1504" s="186" t="s">
        <v>508</v>
      </c>
      <c r="D1504" s="187">
        <v>1472659.39</v>
      </c>
      <c r="E1504" s="187"/>
      <c r="F1504" s="187"/>
      <c r="G1504" s="187"/>
      <c r="H1504" s="187"/>
      <c r="I1504" s="187"/>
      <c r="J1504" s="187"/>
      <c r="K1504" s="187"/>
      <c r="L1504" s="187">
        <v>1472659.39</v>
      </c>
    </row>
    <row r="1505" spans="1:12" ht="18" customHeight="1">
      <c r="A1505" s="188"/>
      <c r="B1505" s="185" t="s">
        <v>804</v>
      </c>
      <c r="C1505" s="186" t="s">
        <v>765</v>
      </c>
      <c r="D1505" s="187">
        <v>3715391</v>
      </c>
      <c r="E1505" s="187"/>
      <c r="F1505" s="187"/>
      <c r="G1505" s="187"/>
      <c r="H1505" s="187"/>
      <c r="I1505" s="187"/>
      <c r="J1505" s="187"/>
      <c r="K1505" s="187"/>
      <c r="L1505" s="187">
        <v>3715391</v>
      </c>
    </row>
    <row r="1506" spans="1:12" ht="18" customHeight="1">
      <c r="A1506" s="188"/>
      <c r="B1506" s="185" t="s">
        <v>867</v>
      </c>
      <c r="C1506" s="186" t="s">
        <v>547</v>
      </c>
      <c r="D1506" s="187">
        <v>0</v>
      </c>
      <c r="E1506" s="187"/>
      <c r="F1506" s="187"/>
      <c r="G1506" s="187"/>
      <c r="H1506" s="187"/>
      <c r="I1506" s="187">
        <v>4241607.51</v>
      </c>
      <c r="J1506" s="187"/>
      <c r="K1506" s="187"/>
      <c r="L1506" s="187">
        <v>4241607.51</v>
      </c>
    </row>
    <row r="1507" spans="1:12" ht="18" customHeight="1">
      <c r="A1507" s="188"/>
      <c r="B1507" s="185" t="s">
        <v>833</v>
      </c>
      <c r="C1507" s="186" t="s">
        <v>548</v>
      </c>
      <c r="D1507" s="187">
        <v>22402874</v>
      </c>
      <c r="E1507" s="187"/>
      <c r="F1507" s="187"/>
      <c r="G1507" s="187"/>
      <c r="H1507" s="187"/>
      <c r="I1507" s="187"/>
      <c r="J1507" s="187"/>
      <c r="K1507" s="187"/>
      <c r="L1507" s="187">
        <v>22402874</v>
      </c>
    </row>
    <row r="1508" spans="1:12" ht="18" customHeight="1">
      <c r="A1508" s="188"/>
      <c r="B1508" s="185" t="s">
        <v>883</v>
      </c>
      <c r="C1508" s="186" t="s">
        <v>549</v>
      </c>
      <c r="D1508" s="187">
        <v>113982514.5</v>
      </c>
      <c r="E1508" s="187"/>
      <c r="F1508" s="187"/>
      <c r="G1508" s="187"/>
      <c r="H1508" s="187"/>
      <c r="I1508" s="187"/>
      <c r="J1508" s="187"/>
      <c r="K1508" s="187"/>
      <c r="L1508" s="187">
        <v>113982514.5</v>
      </c>
    </row>
    <row r="1509" spans="1:12" ht="18" customHeight="1">
      <c r="A1509" s="188"/>
      <c r="B1509" s="185" t="s">
        <v>896</v>
      </c>
      <c r="C1509" s="186" t="s">
        <v>553</v>
      </c>
      <c r="D1509" s="187">
        <v>27687396</v>
      </c>
      <c r="E1509" s="187"/>
      <c r="F1509" s="187"/>
      <c r="G1509" s="187"/>
      <c r="H1509" s="187"/>
      <c r="I1509" s="187"/>
      <c r="J1509" s="187"/>
      <c r="K1509" s="187"/>
      <c r="L1509" s="187">
        <v>27687396</v>
      </c>
    </row>
    <row r="1510" spans="1:12" ht="18" customHeight="1">
      <c r="A1510" s="188"/>
      <c r="B1510" s="185" t="s">
        <v>904</v>
      </c>
      <c r="C1510" s="186" t="s">
        <v>555</v>
      </c>
      <c r="D1510" s="187">
        <v>1383863</v>
      </c>
      <c r="E1510" s="187"/>
      <c r="F1510" s="187"/>
      <c r="G1510" s="187"/>
      <c r="H1510" s="187"/>
      <c r="I1510" s="187"/>
      <c r="J1510" s="187"/>
      <c r="K1510" s="187"/>
      <c r="L1510" s="187">
        <v>1383863</v>
      </c>
    </row>
    <row r="1511" spans="1:12" ht="18" customHeight="1">
      <c r="A1511" s="188"/>
      <c r="B1511" s="185" t="s">
        <v>897</v>
      </c>
      <c r="C1511" s="186" t="s">
        <v>559</v>
      </c>
      <c r="D1511" s="187">
        <v>0</v>
      </c>
      <c r="E1511" s="187"/>
      <c r="F1511" s="187"/>
      <c r="G1511" s="187"/>
      <c r="H1511" s="187"/>
      <c r="I1511" s="187"/>
      <c r="J1511" s="187"/>
      <c r="K1511" s="187"/>
      <c r="L1511" s="187">
        <v>0</v>
      </c>
    </row>
    <row r="1512" spans="1:12" ht="18" customHeight="1">
      <c r="A1512" s="188"/>
      <c r="B1512" s="185" t="s">
        <v>823</v>
      </c>
      <c r="C1512" s="186" t="s">
        <v>561</v>
      </c>
      <c r="D1512" s="187">
        <v>2381339</v>
      </c>
      <c r="E1512" s="187"/>
      <c r="F1512" s="187"/>
      <c r="G1512" s="187"/>
      <c r="H1512" s="187"/>
      <c r="I1512" s="187"/>
      <c r="J1512" s="187"/>
      <c r="K1512" s="187"/>
      <c r="L1512" s="187">
        <v>2381339</v>
      </c>
    </row>
    <row r="1513" spans="1:12" ht="18" customHeight="1">
      <c r="A1513" s="188"/>
      <c r="B1513" s="185" t="s">
        <v>817</v>
      </c>
      <c r="C1513" s="186" t="s">
        <v>573</v>
      </c>
      <c r="D1513" s="187">
        <v>72600</v>
      </c>
      <c r="E1513" s="187"/>
      <c r="F1513" s="187"/>
      <c r="G1513" s="187"/>
      <c r="H1513" s="187"/>
      <c r="I1513" s="187"/>
      <c r="J1513" s="187"/>
      <c r="K1513" s="187"/>
      <c r="L1513" s="187">
        <v>72600</v>
      </c>
    </row>
    <row r="1514" spans="1:12" ht="18" customHeight="1">
      <c r="A1514" s="188"/>
      <c r="B1514" s="185" t="s">
        <v>848</v>
      </c>
      <c r="C1514" s="186" t="s">
        <v>574</v>
      </c>
      <c r="D1514" s="187">
        <v>708714</v>
      </c>
      <c r="E1514" s="187"/>
      <c r="F1514" s="187"/>
      <c r="G1514" s="187"/>
      <c r="H1514" s="187"/>
      <c r="I1514" s="187"/>
      <c r="J1514" s="187"/>
      <c r="K1514" s="187"/>
      <c r="L1514" s="187">
        <v>708714</v>
      </c>
    </row>
    <row r="1515" spans="1:12" ht="18" customHeight="1">
      <c r="A1515" s="188"/>
      <c r="B1515" s="185" t="s">
        <v>805</v>
      </c>
      <c r="C1515" s="186" t="s">
        <v>586</v>
      </c>
      <c r="D1515" s="187">
        <v>10152717.050000001</v>
      </c>
      <c r="E1515" s="187"/>
      <c r="F1515" s="187"/>
      <c r="G1515" s="187"/>
      <c r="H1515" s="187"/>
      <c r="I1515" s="187"/>
      <c r="J1515" s="187"/>
      <c r="K1515" s="187"/>
      <c r="L1515" s="187">
        <v>10152717.050000001</v>
      </c>
    </row>
    <row r="1516" spans="1:12" ht="18" customHeight="1">
      <c r="A1516" s="188"/>
      <c r="B1516" s="185" t="s">
        <v>824</v>
      </c>
      <c r="C1516" s="186" t="s">
        <v>590</v>
      </c>
      <c r="D1516" s="187">
        <v>8148703</v>
      </c>
      <c r="E1516" s="187"/>
      <c r="F1516" s="187"/>
      <c r="G1516" s="187"/>
      <c r="H1516" s="187"/>
      <c r="I1516" s="187"/>
      <c r="J1516" s="187"/>
      <c r="K1516" s="187"/>
      <c r="L1516" s="187">
        <v>8148703</v>
      </c>
    </row>
    <row r="1517" spans="1:12" ht="18" customHeight="1">
      <c r="A1517" s="188"/>
      <c r="B1517" s="185" t="s">
        <v>806</v>
      </c>
      <c r="C1517" s="186" t="s">
        <v>591</v>
      </c>
      <c r="D1517" s="187">
        <v>2112142</v>
      </c>
      <c r="E1517" s="187"/>
      <c r="F1517" s="187"/>
      <c r="G1517" s="187"/>
      <c r="H1517" s="187"/>
      <c r="I1517" s="187"/>
      <c r="J1517" s="187"/>
      <c r="K1517" s="187"/>
      <c r="L1517" s="187">
        <v>2112142</v>
      </c>
    </row>
    <row r="1518" spans="1:12" ht="18" customHeight="1">
      <c r="A1518" s="188"/>
      <c r="B1518" s="185" t="s">
        <v>807</v>
      </c>
      <c r="C1518" s="186" t="s">
        <v>592</v>
      </c>
      <c r="D1518" s="187">
        <v>2810637</v>
      </c>
      <c r="E1518" s="187"/>
      <c r="F1518" s="187"/>
      <c r="G1518" s="187"/>
      <c r="H1518" s="187"/>
      <c r="I1518" s="187"/>
      <c r="J1518" s="187"/>
      <c r="K1518" s="187"/>
      <c r="L1518" s="187">
        <v>2810637</v>
      </c>
    </row>
    <row r="1519" spans="1:12" ht="18" customHeight="1">
      <c r="A1519" s="188"/>
      <c r="B1519" s="185" t="s">
        <v>839</v>
      </c>
      <c r="C1519" s="186" t="s">
        <v>597</v>
      </c>
      <c r="D1519" s="187">
        <v>2000000</v>
      </c>
      <c r="E1519" s="187"/>
      <c r="F1519" s="187"/>
      <c r="G1519" s="187"/>
      <c r="H1519" s="187"/>
      <c r="I1519" s="187"/>
      <c r="J1519" s="187"/>
      <c r="K1519" s="187"/>
      <c r="L1519" s="187">
        <v>2000000</v>
      </c>
    </row>
    <row r="1520" spans="1:12" ht="18" customHeight="1">
      <c r="A1520" s="188"/>
      <c r="B1520" s="185" t="s">
        <v>808</v>
      </c>
      <c r="C1520" s="186" t="s">
        <v>609</v>
      </c>
      <c r="D1520" s="187">
        <v>0</v>
      </c>
      <c r="E1520" s="187"/>
      <c r="F1520" s="187"/>
      <c r="G1520" s="187"/>
      <c r="H1520" s="187"/>
      <c r="I1520" s="187"/>
      <c r="J1520" s="187"/>
      <c r="K1520" s="187"/>
      <c r="L1520" s="187">
        <v>0</v>
      </c>
    </row>
    <row r="1521" spans="1:12" ht="18" customHeight="1">
      <c r="A1521" s="188"/>
      <c r="B1521" s="185" t="s">
        <v>840</v>
      </c>
      <c r="C1521" s="186" t="s">
        <v>611</v>
      </c>
      <c r="D1521" s="187">
        <v>14728627.890000001</v>
      </c>
      <c r="E1521" s="187"/>
      <c r="F1521" s="187"/>
      <c r="G1521" s="187"/>
      <c r="H1521" s="187"/>
      <c r="I1521" s="187"/>
      <c r="J1521" s="187"/>
      <c r="K1521" s="187"/>
      <c r="L1521" s="187">
        <v>14728627.890000001</v>
      </c>
    </row>
    <row r="1522" spans="1:12" ht="18" customHeight="1">
      <c r="A1522" s="188"/>
      <c r="B1522" s="185" t="s">
        <v>813</v>
      </c>
      <c r="C1522" s="186" t="s">
        <v>613</v>
      </c>
      <c r="D1522" s="187">
        <v>97545</v>
      </c>
      <c r="E1522" s="187"/>
      <c r="F1522" s="187"/>
      <c r="G1522" s="187"/>
      <c r="H1522" s="187"/>
      <c r="I1522" s="187"/>
      <c r="J1522" s="187"/>
      <c r="K1522" s="187"/>
      <c r="L1522" s="187">
        <v>97545</v>
      </c>
    </row>
    <row r="1523" spans="1:12" ht="18" customHeight="1">
      <c r="A1523" s="188"/>
      <c r="B1523" s="185" t="s">
        <v>868</v>
      </c>
      <c r="C1523" s="186" t="s">
        <v>617</v>
      </c>
      <c r="D1523" s="187">
        <v>38487501</v>
      </c>
      <c r="E1523" s="187"/>
      <c r="F1523" s="187"/>
      <c r="G1523" s="187"/>
      <c r="H1523" s="187"/>
      <c r="I1523" s="187"/>
      <c r="J1523" s="187"/>
      <c r="K1523" s="187"/>
      <c r="L1523" s="187">
        <v>38487501</v>
      </c>
    </row>
    <row r="1524" spans="1:12" ht="18" customHeight="1">
      <c r="A1524" s="188"/>
      <c r="C1524" s="186" t="s">
        <v>918</v>
      </c>
      <c r="D1524" s="187">
        <v>492326418.67999995</v>
      </c>
      <c r="E1524" s="187"/>
      <c r="F1524" s="187"/>
      <c r="G1524" s="187"/>
      <c r="H1524" s="187"/>
      <c r="I1524" s="187">
        <v>4241607.51</v>
      </c>
      <c r="J1524" s="187"/>
      <c r="K1524" s="187"/>
      <c r="L1524" s="187">
        <v>496568026.18999994</v>
      </c>
    </row>
    <row r="1525" spans="1:12" ht="18" customHeight="1">
      <c r="A1525" s="188" t="s">
        <v>675</v>
      </c>
      <c r="B1525" s="185" t="s">
        <v>777</v>
      </c>
      <c r="C1525" s="186" t="s">
        <v>442</v>
      </c>
      <c r="D1525" s="187">
        <v>336442130.73000002</v>
      </c>
      <c r="E1525" s="187"/>
      <c r="F1525" s="187"/>
      <c r="G1525" s="187"/>
      <c r="H1525" s="187"/>
      <c r="I1525" s="187"/>
      <c r="J1525" s="187"/>
      <c r="K1525" s="187"/>
      <c r="L1525" s="187">
        <v>336442130.73000002</v>
      </c>
    </row>
    <row r="1526" spans="1:12" ht="18" customHeight="1">
      <c r="A1526" s="188"/>
      <c r="B1526" s="185" t="s">
        <v>778</v>
      </c>
      <c r="C1526" s="186" t="s">
        <v>443</v>
      </c>
      <c r="D1526" s="187">
        <v>13324220.810000001</v>
      </c>
      <c r="E1526" s="187"/>
      <c r="F1526" s="187"/>
      <c r="G1526" s="187"/>
      <c r="H1526" s="187"/>
      <c r="I1526" s="187"/>
      <c r="J1526" s="187"/>
      <c r="K1526" s="187"/>
      <c r="L1526" s="187">
        <v>13324220.810000001</v>
      </c>
    </row>
    <row r="1527" spans="1:12" ht="18" customHeight="1">
      <c r="A1527" s="188"/>
      <c r="B1527" s="185" t="s">
        <v>779</v>
      </c>
      <c r="C1527" s="186" t="s">
        <v>445</v>
      </c>
      <c r="D1527" s="187">
        <v>9308880</v>
      </c>
      <c r="E1527" s="187"/>
      <c r="F1527" s="187"/>
      <c r="G1527" s="187"/>
      <c r="H1527" s="187"/>
      <c r="I1527" s="187"/>
      <c r="J1527" s="187"/>
      <c r="K1527" s="187"/>
      <c r="L1527" s="187">
        <v>9308880</v>
      </c>
    </row>
    <row r="1528" spans="1:12" ht="18" customHeight="1">
      <c r="A1528" s="188"/>
      <c r="B1528" s="185" t="s">
        <v>826</v>
      </c>
      <c r="C1528" s="186" t="s">
        <v>447</v>
      </c>
      <c r="D1528" s="187">
        <v>6341665</v>
      </c>
      <c r="E1528" s="187"/>
      <c r="F1528" s="187"/>
      <c r="G1528" s="187"/>
      <c r="H1528" s="187"/>
      <c r="I1528" s="187"/>
      <c r="J1528" s="187"/>
      <c r="K1528" s="187"/>
      <c r="L1528" s="187">
        <v>6341665</v>
      </c>
    </row>
    <row r="1529" spans="1:12" ht="18" customHeight="1">
      <c r="A1529" s="188"/>
      <c r="B1529" s="185" t="s">
        <v>827</v>
      </c>
      <c r="C1529" s="186" t="s">
        <v>449</v>
      </c>
      <c r="D1529" s="187">
        <v>1930307.42</v>
      </c>
      <c r="E1529" s="187"/>
      <c r="F1529" s="187"/>
      <c r="G1529" s="187"/>
      <c r="H1529" s="187"/>
      <c r="I1529" s="187"/>
      <c r="J1529" s="187"/>
      <c r="K1529" s="187"/>
      <c r="L1529" s="187">
        <v>1930307.42</v>
      </c>
    </row>
    <row r="1530" spans="1:12" ht="18" customHeight="1">
      <c r="A1530" s="188"/>
      <c r="B1530" s="185" t="s">
        <v>780</v>
      </c>
      <c r="C1530" s="186" t="s">
        <v>450</v>
      </c>
      <c r="D1530" s="187">
        <v>14983864.810000001</v>
      </c>
      <c r="E1530" s="187"/>
      <c r="F1530" s="187"/>
      <c r="G1530" s="187"/>
      <c r="H1530" s="187"/>
      <c r="I1530" s="187"/>
      <c r="J1530" s="187"/>
      <c r="K1530" s="187"/>
      <c r="L1530" s="187">
        <v>14983864.810000001</v>
      </c>
    </row>
    <row r="1531" spans="1:12" ht="18" customHeight="1">
      <c r="A1531" s="188"/>
      <c r="B1531" s="185" t="s">
        <v>781</v>
      </c>
      <c r="C1531" s="186" t="s">
        <v>452</v>
      </c>
      <c r="D1531" s="187">
        <v>3825384</v>
      </c>
      <c r="E1531" s="187"/>
      <c r="F1531" s="187"/>
      <c r="G1531" s="187"/>
      <c r="H1531" s="187"/>
      <c r="I1531" s="187"/>
      <c r="J1531" s="187"/>
      <c r="K1531" s="187"/>
      <c r="L1531" s="187">
        <v>3825384</v>
      </c>
    </row>
    <row r="1532" spans="1:12" ht="18" customHeight="1">
      <c r="A1532" s="188"/>
      <c r="B1532" s="185" t="s">
        <v>782</v>
      </c>
      <c r="C1532" s="186" t="s">
        <v>455</v>
      </c>
      <c r="D1532" s="187">
        <v>131492</v>
      </c>
      <c r="E1532" s="187"/>
      <c r="F1532" s="187"/>
      <c r="G1532" s="187"/>
      <c r="H1532" s="187"/>
      <c r="I1532" s="187"/>
      <c r="J1532" s="187"/>
      <c r="K1532" s="187"/>
      <c r="L1532" s="187">
        <v>131492</v>
      </c>
    </row>
    <row r="1533" spans="1:12" ht="18" customHeight="1">
      <c r="A1533" s="188"/>
      <c r="B1533" s="185" t="s">
        <v>820</v>
      </c>
      <c r="C1533" s="186" t="s">
        <v>457</v>
      </c>
      <c r="D1533" s="187">
        <v>731625</v>
      </c>
      <c r="E1533" s="187"/>
      <c r="F1533" s="187"/>
      <c r="G1533" s="187"/>
      <c r="H1533" s="187"/>
      <c r="I1533" s="187"/>
      <c r="J1533" s="187"/>
      <c r="K1533" s="187"/>
      <c r="L1533" s="187">
        <v>731625</v>
      </c>
    </row>
    <row r="1534" spans="1:12" ht="18" customHeight="1">
      <c r="A1534" s="188"/>
      <c r="B1534" s="185" t="s">
        <v>783</v>
      </c>
      <c r="C1534" s="186" t="s">
        <v>458</v>
      </c>
      <c r="D1534" s="187">
        <v>96880</v>
      </c>
      <c r="E1534" s="187"/>
      <c r="F1534" s="187"/>
      <c r="G1534" s="187"/>
      <c r="H1534" s="187"/>
      <c r="I1534" s="187"/>
      <c r="J1534" s="187"/>
      <c r="K1534" s="187"/>
      <c r="L1534" s="187">
        <v>96880</v>
      </c>
    </row>
    <row r="1535" spans="1:12" ht="18" customHeight="1">
      <c r="A1535" s="188"/>
      <c r="B1535" s="185" t="s">
        <v>784</v>
      </c>
      <c r="C1535" s="186" t="s">
        <v>459</v>
      </c>
      <c r="D1535" s="187">
        <v>89030</v>
      </c>
      <c r="E1535" s="187"/>
      <c r="F1535" s="187"/>
      <c r="G1535" s="187"/>
      <c r="H1535" s="187"/>
      <c r="I1535" s="187"/>
      <c r="J1535" s="187"/>
      <c r="K1535" s="187"/>
      <c r="L1535" s="187">
        <v>89030</v>
      </c>
    </row>
    <row r="1536" spans="1:12" ht="18" customHeight="1">
      <c r="A1536" s="188"/>
      <c r="B1536" s="185" t="s">
        <v>785</v>
      </c>
      <c r="C1536" s="186" t="s">
        <v>463</v>
      </c>
      <c r="D1536" s="187">
        <v>4059303.6</v>
      </c>
      <c r="E1536" s="187"/>
      <c r="F1536" s="187"/>
      <c r="G1536" s="187"/>
      <c r="H1536" s="187"/>
      <c r="I1536" s="187"/>
      <c r="J1536" s="187"/>
      <c r="K1536" s="187"/>
      <c r="L1536" s="187">
        <v>4059303.6</v>
      </c>
    </row>
    <row r="1537" spans="1:12" ht="18" customHeight="1">
      <c r="A1537" s="188"/>
      <c r="B1537" s="185" t="s">
        <v>786</v>
      </c>
      <c r="C1537" s="186" t="s">
        <v>471</v>
      </c>
      <c r="D1537" s="187">
        <v>9409940.7300000004</v>
      </c>
      <c r="E1537" s="187"/>
      <c r="F1537" s="187"/>
      <c r="G1537" s="187"/>
      <c r="H1537" s="187"/>
      <c r="I1537" s="187"/>
      <c r="J1537" s="187"/>
      <c r="K1537" s="187"/>
      <c r="L1537" s="187">
        <v>9409940.7300000004</v>
      </c>
    </row>
    <row r="1538" spans="1:12" ht="18" customHeight="1">
      <c r="A1538" s="188"/>
      <c r="B1538" s="185" t="s">
        <v>787</v>
      </c>
      <c r="C1538" s="186" t="s">
        <v>472</v>
      </c>
      <c r="D1538" s="187">
        <v>3367908.78</v>
      </c>
      <c r="E1538" s="187"/>
      <c r="F1538" s="187"/>
      <c r="G1538" s="187"/>
      <c r="H1538" s="187"/>
      <c r="I1538" s="187"/>
      <c r="J1538" s="187"/>
      <c r="K1538" s="187"/>
      <c r="L1538" s="187">
        <v>3367908.78</v>
      </c>
    </row>
    <row r="1539" spans="1:12" ht="18" customHeight="1">
      <c r="A1539" s="188"/>
      <c r="B1539" s="185" t="s">
        <v>788</v>
      </c>
      <c r="C1539" s="186" t="s">
        <v>475</v>
      </c>
      <c r="D1539" s="187">
        <v>750028.97</v>
      </c>
      <c r="E1539" s="187"/>
      <c r="F1539" s="187"/>
      <c r="G1539" s="187"/>
      <c r="H1539" s="187"/>
      <c r="I1539" s="187"/>
      <c r="J1539" s="187"/>
      <c r="K1539" s="187"/>
      <c r="L1539" s="187">
        <v>750028.97</v>
      </c>
    </row>
    <row r="1540" spans="1:12" ht="18" customHeight="1">
      <c r="A1540" s="188"/>
      <c r="B1540" s="185" t="s">
        <v>789</v>
      </c>
      <c r="C1540" s="186" t="s">
        <v>476</v>
      </c>
      <c r="D1540" s="187">
        <v>4720110.8899999997</v>
      </c>
      <c r="E1540" s="187"/>
      <c r="F1540" s="187"/>
      <c r="G1540" s="187"/>
      <c r="H1540" s="187"/>
      <c r="I1540" s="187"/>
      <c r="J1540" s="187"/>
      <c r="K1540" s="187"/>
      <c r="L1540" s="187">
        <v>4720110.8899999997</v>
      </c>
    </row>
    <row r="1541" spans="1:12" ht="18" customHeight="1">
      <c r="A1541" s="188"/>
      <c r="B1541" s="185" t="s">
        <v>790</v>
      </c>
      <c r="C1541" s="186" t="s">
        <v>477</v>
      </c>
      <c r="D1541" s="187">
        <v>7106016.4000000004</v>
      </c>
      <c r="E1541" s="187"/>
      <c r="F1541" s="187"/>
      <c r="G1541" s="187"/>
      <c r="H1541" s="187"/>
      <c r="I1541" s="187"/>
      <c r="J1541" s="187"/>
      <c r="K1541" s="187"/>
      <c r="L1541" s="187">
        <v>7106016.4000000004</v>
      </c>
    </row>
    <row r="1542" spans="1:12" ht="18" customHeight="1">
      <c r="A1542" s="188"/>
      <c r="B1542" s="185" t="s">
        <v>791</v>
      </c>
      <c r="C1542" s="186" t="s">
        <v>478</v>
      </c>
      <c r="D1542" s="187">
        <v>1536127.05</v>
      </c>
      <c r="E1542" s="187"/>
      <c r="F1542" s="187"/>
      <c r="G1542" s="187"/>
      <c r="H1542" s="187"/>
      <c r="I1542" s="187"/>
      <c r="J1542" s="187"/>
      <c r="K1542" s="187"/>
      <c r="L1542" s="187">
        <v>1536127.05</v>
      </c>
    </row>
    <row r="1543" spans="1:12" ht="18" customHeight="1">
      <c r="A1543" s="188"/>
      <c r="B1543" s="185" t="s">
        <v>792</v>
      </c>
      <c r="C1543" s="186" t="s">
        <v>480</v>
      </c>
      <c r="D1543" s="187">
        <v>1292526</v>
      </c>
      <c r="E1543" s="187"/>
      <c r="F1543" s="187"/>
      <c r="G1543" s="187"/>
      <c r="H1543" s="187"/>
      <c r="I1543" s="187"/>
      <c r="J1543" s="187"/>
      <c r="K1543" s="187"/>
      <c r="L1543" s="187">
        <v>1292526</v>
      </c>
    </row>
    <row r="1544" spans="1:12" ht="18" customHeight="1">
      <c r="A1544" s="188"/>
      <c r="B1544" s="185" t="s">
        <v>793</v>
      </c>
      <c r="C1544" s="186" t="s">
        <v>482</v>
      </c>
      <c r="D1544" s="187">
        <v>299675</v>
      </c>
      <c r="E1544" s="187"/>
      <c r="F1544" s="187"/>
      <c r="G1544" s="187"/>
      <c r="H1544" s="187"/>
      <c r="I1544" s="187"/>
      <c r="J1544" s="187"/>
      <c r="K1544" s="187"/>
      <c r="L1544" s="187">
        <v>299675</v>
      </c>
    </row>
    <row r="1545" spans="1:12" ht="18" customHeight="1">
      <c r="A1545" s="188"/>
      <c r="B1545" s="185" t="s">
        <v>794</v>
      </c>
      <c r="C1545" s="186" t="s">
        <v>484</v>
      </c>
      <c r="D1545" s="187">
        <v>545712.5</v>
      </c>
      <c r="E1545" s="187"/>
      <c r="F1545" s="187"/>
      <c r="G1545" s="187"/>
      <c r="H1545" s="187"/>
      <c r="I1545" s="187"/>
      <c r="J1545" s="187"/>
      <c r="K1545" s="187"/>
      <c r="L1545" s="187">
        <v>545712.5</v>
      </c>
    </row>
    <row r="1546" spans="1:12" ht="18" customHeight="1">
      <c r="A1546" s="188"/>
      <c r="B1546" s="185" t="s">
        <v>795</v>
      </c>
      <c r="C1546" s="186" t="s">
        <v>486</v>
      </c>
      <c r="D1546" s="187">
        <v>10722923.140000001</v>
      </c>
      <c r="E1546" s="187"/>
      <c r="F1546" s="187"/>
      <c r="G1546" s="187"/>
      <c r="H1546" s="187"/>
      <c r="I1546" s="187"/>
      <c r="J1546" s="187"/>
      <c r="K1546" s="187"/>
      <c r="L1546" s="187">
        <v>10722923.140000001</v>
      </c>
    </row>
    <row r="1547" spans="1:12" ht="18" customHeight="1">
      <c r="A1547" s="188"/>
      <c r="B1547" s="185" t="s">
        <v>796</v>
      </c>
      <c r="C1547" s="186" t="s">
        <v>489</v>
      </c>
      <c r="D1547" s="187">
        <v>162040</v>
      </c>
      <c r="E1547" s="187"/>
      <c r="F1547" s="187"/>
      <c r="G1547" s="187"/>
      <c r="H1547" s="187"/>
      <c r="I1547" s="187"/>
      <c r="J1547" s="187"/>
      <c r="K1547" s="187"/>
      <c r="L1547" s="187">
        <v>162040</v>
      </c>
    </row>
    <row r="1548" spans="1:12" ht="18" customHeight="1">
      <c r="A1548" s="188"/>
      <c r="B1548" s="185" t="s">
        <v>797</v>
      </c>
      <c r="C1548" s="186" t="s">
        <v>490</v>
      </c>
      <c r="D1548" s="187">
        <v>909619</v>
      </c>
      <c r="E1548" s="187"/>
      <c r="F1548" s="187"/>
      <c r="G1548" s="187"/>
      <c r="H1548" s="187"/>
      <c r="I1548" s="187"/>
      <c r="J1548" s="187"/>
      <c r="K1548" s="187"/>
      <c r="L1548" s="187">
        <v>909619</v>
      </c>
    </row>
    <row r="1549" spans="1:12" ht="18" customHeight="1">
      <c r="A1549" s="188"/>
      <c r="B1549" s="185" t="s">
        <v>798</v>
      </c>
      <c r="C1549" s="186" t="s">
        <v>491</v>
      </c>
      <c r="D1549" s="187">
        <v>255780</v>
      </c>
      <c r="E1549" s="187"/>
      <c r="F1549" s="187"/>
      <c r="G1549" s="187"/>
      <c r="H1549" s="187"/>
      <c r="I1549" s="187"/>
      <c r="J1549" s="187"/>
      <c r="K1549" s="187"/>
      <c r="L1549" s="187">
        <v>255780</v>
      </c>
    </row>
    <row r="1550" spans="1:12" ht="18" customHeight="1">
      <c r="A1550" s="188"/>
      <c r="B1550" s="185" t="s">
        <v>822</v>
      </c>
      <c r="C1550" s="186" t="s">
        <v>494</v>
      </c>
      <c r="D1550" s="187">
        <v>535759</v>
      </c>
      <c r="E1550" s="187"/>
      <c r="F1550" s="187"/>
      <c r="G1550" s="187"/>
      <c r="H1550" s="187"/>
      <c r="I1550" s="187"/>
      <c r="J1550" s="187"/>
      <c r="K1550" s="187"/>
      <c r="L1550" s="187">
        <v>535759</v>
      </c>
    </row>
    <row r="1551" spans="1:12" ht="18" customHeight="1">
      <c r="A1551" s="188"/>
      <c r="B1551" s="185" t="s">
        <v>799</v>
      </c>
      <c r="C1551" s="186" t="s">
        <v>496</v>
      </c>
      <c r="D1551" s="187">
        <v>140744887.15000001</v>
      </c>
      <c r="E1551" s="187"/>
      <c r="F1551" s="187"/>
      <c r="G1551" s="187"/>
      <c r="H1551" s="187"/>
      <c r="I1551" s="187"/>
      <c r="J1551" s="187"/>
      <c r="K1551" s="187"/>
      <c r="L1551" s="187">
        <v>140744887.15000001</v>
      </c>
    </row>
    <row r="1552" spans="1:12" ht="18" customHeight="1">
      <c r="A1552" s="188"/>
      <c r="B1552" s="185" t="s">
        <v>832</v>
      </c>
      <c r="C1552" s="186" t="s">
        <v>501</v>
      </c>
      <c r="D1552" s="187">
        <v>2036172.55</v>
      </c>
      <c r="E1552" s="187"/>
      <c r="F1552" s="187"/>
      <c r="G1552" s="187"/>
      <c r="H1552" s="187"/>
      <c r="I1552" s="187"/>
      <c r="J1552" s="187"/>
      <c r="K1552" s="187"/>
      <c r="L1552" s="187">
        <v>2036172.55</v>
      </c>
    </row>
    <row r="1553" spans="1:12" ht="18" customHeight="1">
      <c r="A1553" s="188"/>
      <c r="B1553" s="185" t="s">
        <v>801</v>
      </c>
      <c r="C1553" s="186" t="s">
        <v>504</v>
      </c>
      <c r="D1553" s="187">
        <v>79823349.900000006</v>
      </c>
      <c r="E1553" s="187"/>
      <c r="F1553" s="187">
        <v>18076477</v>
      </c>
      <c r="G1553" s="187"/>
      <c r="H1553" s="187"/>
      <c r="I1553" s="187"/>
      <c r="J1553" s="187"/>
      <c r="K1553" s="187"/>
      <c r="L1553" s="187">
        <v>97899826.900000006</v>
      </c>
    </row>
    <row r="1554" spans="1:12" ht="18" customHeight="1">
      <c r="A1554" s="188"/>
      <c r="B1554" s="185" t="s">
        <v>811</v>
      </c>
      <c r="C1554" s="186" t="s">
        <v>505</v>
      </c>
      <c r="D1554" s="187">
        <v>35798</v>
      </c>
      <c r="E1554" s="187"/>
      <c r="F1554" s="187"/>
      <c r="G1554" s="187"/>
      <c r="H1554" s="187"/>
      <c r="I1554" s="187"/>
      <c r="J1554" s="187"/>
      <c r="K1554" s="187"/>
      <c r="L1554" s="187">
        <v>35798</v>
      </c>
    </row>
    <row r="1555" spans="1:12" ht="18" customHeight="1">
      <c r="A1555" s="188"/>
      <c r="B1555" s="185" t="s">
        <v>812</v>
      </c>
      <c r="C1555" s="186" t="s">
        <v>507</v>
      </c>
      <c r="D1555" s="187">
        <v>2667162</v>
      </c>
      <c r="E1555" s="187"/>
      <c r="F1555" s="187"/>
      <c r="G1555" s="187"/>
      <c r="H1555" s="187"/>
      <c r="I1555" s="187"/>
      <c r="J1555" s="187"/>
      <c r="K1555" s="187"/>
      <c r="L1555" s="187">
        <v>2667162</v>
      </c>
    </row>
    <row r="1556" spans="1:12" ht="18" customHeight="1">
      <c r="A1556" s="188"/>
      <c r="B1556" s="185" t="s">
        <v>802</v>
      </c>
      <c r="C1556" s="186" t="s">
        <v>508</v>
      </c>
      <c r="D1556" s="187">
        <v>2918335</v>
      </c>
      <c r="E1556" s="187"/>
      <c r="F1556" s="187"/>
      <c r="G1556" s="187"/>
      <c r="H1556" s="187"/>
      <c r="I1556" s="187"/>
      <c r="J1556" s="187"/>
      <c r="K1556" s="187"/>
      <c r="L1556" s="187">
        <v>2918335</v>
      </c>
    </row>
    <row r="1557" spans="1:12" ht="18" customHeight="1">
      <c r="A1557" s="188"/>
      <c r="B1557" s="185" t="s">
        <v>844</v>
      </c>
      <c r="C1557" s="186" t="s">
        <v>510</v>
      </c>
      <c r="D1557" s="187">
        <v>1487146</v>
      </c>
      <c r="E1557" s="187"/>
      <c r="F1557" s="187"/>
      <c r="G1557" s="187"/>
      <c r="H1557" s="187"/>
      <c r="I1557" s="187"/>
      <c r="J1557" s="187"/>
      <c r="K1557" s="187"/>
      <c r="L1557" s="187">
        <v>1487146</v>
      </c>
    </row>
    <row r="1558" spans="1:12" ht="18" customHeight="1">
      <c r="A1558" s="188"/>
      <c r="B1558" s="185" t="s">
        <v>804</v>
      </c>
      <c r="C1558" s="186" t="s">
        <v>765</v>
      </c>
      <c r="D1558" s="187">
        <v>3724353.05</v>
      </c>
      <c r="E1558" s="187"/>
      <c r="F1558" s="187"/>
      <c r="G1558" s="187"/>
      <c r="H1558" s="187"/>
      <c r="I1558" s="187"/>
      <c r="J1558" s="187"/>
      <c r="K1558" s="187"/>
      <c r="L1558" s="187">
        <v>3724353.05</v>
      </c>
    </row>
    <row r="1559" spans="1:12" ht="18" customHeight="1">
      <c r="A1559" s="188"/>
      <c r="B1559" s="185" t="s">
        <v>867</v>
      </c>
      <c r="C1559" s="186" t="s">
        <v>547</v>
      </c>
      <c r="D1559" s="187">
        <v>75000000</v>
      </c>
      <c r="E1559" s="187"/>
      <c r="F1559" s="187"/>
      <c r="G1559" s="187"/>
      <c r="H1559" s="187"/>
      <c r="I1559" s="187"/>
      <c r="J1559" s="187"/>
      <c r="K1559" s="187"/>
      <c r="L1559" s="187">
        <v>75000000</v>
      </c>
    </row>
    <row r="1560" spans="1:12" ht="18" customHeight="1">
      <c r="A1560" s="188"/>
      <c r="B1560" s="185" t="s">
        <v>883</v>
      </c>
      <c r="C1560" s="186" t="s">
        <v>549</v>
      </c>
      <c r="D1560" s="187">
        <v>22634205.800000001</v>
      </c>
      <c r="E1560" s="187"/>
      <c r="F1560" s="187"/>
      <c r="G1560" s="187"/>
      <c r="H1560" s="187"/>
      <c r="I1560" s="187"/>
      <c r="J1560" s="187"/>
      <c r="K1560" s="187"/>
      <c r="L1560" s="187">
        <v>22634205.800000001</v>
      </c>
    </row>
    <row r="1561" spans="1:12" ht="18" customHeight="1">
      <c r="A1561" s="188"/>
      <c r="B1561" s="185" t="s">
        <v>834</v>
      </c>
      <c r="C1561" s="186" t="s">
        <v>552</v>
      </c>
      <c r="D1561" s="187">
        <v>0</v>
      </c>
      <c r="E1561" s="187"/>
      <c r="F1561" s="187"/>
      <c r="G1561" s="187"/>
      <c r="H1561" s="187"/>
      <c r="I1561" s="187"/>
      <c r="J1561" s="187"/>
      <c r="K1561" s="187"/>
      <c r="L1561" s="187">
        <v>0</v>
      </c>
    </row>
    <row r="1562" spans="1:12" ht="18" customHeight="1">
      <c r="A1562" s="188"/>
      <c r="B1562" s="185" t="s">
        <v>896</v>
      </c>
      <c r="C1562" s="186" t="s">
        <v>553</v>
      </c>
      <c r="D1562" s="187">
        <v>1482158</v>
      </c>
      <c r="E1562" s="187"/>
      <c r="F1562" s="187"/>
      <c r="G1562" s="187"/>
      <c r="H1562" s="187"/>
      <c r="I1562" s="187"/>
      <c r="J1562" s="187"/>
      <c r="K1562" s="187"/>
      <c r="L1562" s="187">
        <v>1482158</v>
      </c>
    </row>
    <row r="1563" spans="1:12" ht="18" customHeight="1">
      <c r="A1563" s="188"/>
      <c r="B1563" s="185" t="s">
        <v>884</v>
      </c>
      <c r="C1563" s="186" t="s">
        <v>565</v>
      </c>
      <c r="D1563" s="187">
        <v>98497673</v>
      </c>
      <c r="E1563" s="187"/>
      <c r="F1563" s="187"/>
      <c r="G1563" s="187"/>
      <c r="H1563" s="187"/>
      <c r="I1563" s="187"/>
      <c r="J1563" s="187"/>
      <c r="K1563" s="187"/>
      <c r="L1563" s="187">
        <v>98497673</v>
      </c>
    </row>
    <row r="1564" spans="1:12" ht="18" customHeight="1">
      <c r="A1564" s="188"/>
      <c r="B1564" s="185" t="s">
        <v>854</v>
      </c>
      <c r="C1564" s="186" t="s">
        <v>566</v>
      </c>
      <c r="D1564" s="187">
        <v>24825504</v>
      </c>
      <c r="E1564" s="187"/>
      <c r="F1564" s="187"/>
      <c r="G1564" s="187"/>
      <c r="H1564" s="187"/>
      <c r="I1564" s="187"/>
      <c r="J1564" s="187"/>
      <c r="K1564" s="187"/>
      <c r="L1564" s="187">
        <v>24825504</v>
      </c>
    </row>
    <row r="1565" spans="1:12" ht="18" customHeight="1">
      <c r="A1565" s="188"/>
      <c r="B1565" s="185" t="s">
        <v>855</v>
      </c>
      <c r="C1565" s="186" t="s">
        <v>567</v>
      </c>
      <c r="D1565" s="187">
        <v>22356497</v>
      </c>
      <c r="E1565" s="187"/>
      <c r="F1565" s="187"/>
      <c r="G1565" s="187"/>
      <c r="H1565" s="187"/>
      <c r="I1565" s="187"/>
      <c r="J1565" s="187"/>
      <c r="K1565" s="187"/>
      <c r="L1565" s="187">
        <v>22356497</v>
      </c>
    </row>
    <row r="1566" spans="1:12" ht="18" customHeight="1">
      <c r="A1566" s="188"/>
      <c r="B1566" s="185" t="s">
        <v>817</v>
      </c>
      <c r="C1566" s="186" t="s">
        <v>573</v>
      </c>
      <c r="D1566" s="187">
        <v>7081171</v>
      </c>
      <c r="E1566" s="187"/>
      <c r="F1566" s="187"/>
      <c r="G1566" s="187"/>
      <c r="H1566" s="187"/>
      <c r="I1566" s="187"/>
      <c r="J1566" s="187"/>
      <c r="K1566" s="187"/>
      <c r="L1566" s="187">
        <v>7081171</v>
      </c>
    </row>
    <row r="1567" spans="1:12" ht="18" customHeight="1">
      <c r="A1567" s="188"/>
      <c r="B1567" s="185" t="s">
        <v>824</v>
      </c>
      <c r="C1567" s="186" t="s">
        <v>590</v>
      </c>
      <c r="D1567" s="187">
        <v>499000</v>
      </c>
      <c r="E1567" s="187"/>
      <c r="F1567" s="187"/>
      <c r="G1567" s="187"/>
      <c r="H1567" s="187"/>
      <c r="I1567" s="187"/>
      <c r="J1567" s="187"/>
      <c r="K1567" s="187"/>
      <c r="L1567" s="187">
        <v>499000</v>
      </c>
    </row>
    <row r="1568" spans="1:12" ht="18" customHeight="1">
      <c r="A1568" s="188"/>
      <c r="B1568" s="185" t="s">
        <v>806</v>
      </c>
      <c r="C1568" s="186" t="s">
        <v>591</v>
      </c>
      <c r="D1568" s="187">
        <v>1114990</v>
      </c>
      <c r="E1568" s="187"/>
      <c r="F1568" s="187"/>
      <c r="G1568" s="187"/>
      <c r="H1568" s="187"/>
      <c r="I1568" s="187"/>
      <c r="J1568" s="187"/>
      <c r="K1568" s="187"/>
      <c r="L1568" s="187">
        <v>1114990</v>
      </c>
    </row>
    <row r="1569" spans="1:12" ht="18" customHeight="1">
      <c r="A1569" s="188"/>
      <c r="B1569" s="185" t="s">
        <v>807</v>
      </c>
      <c r="C1569" s="186" t="s">
        <v>592</v>
      </c>
      <c r="D1569" s="187">
        <v>1277148</v>
      </c>
      <c r="E1569" s="187"/>
      <c r="F1569" s="187"/>
      <c r="G1569" s="187"/>
      <c r="H1569" s="187"/>
      <c r="I1569" s="187"/>
      <c r="J1569" s="187"/>
      <c r="K1569" s="187"/>
      <c r="L1569" s="187">
        <v>1277148</v>
      </c>
    </row>
    <row r="1570" spans="1:12" ht="18" customHeight="1">
      <c r="A1570" s="188"/>
      <c r="B1570" s="185" t="s">
        <v>808</v>
      </c>
      <c r="C1570" s="186" t="s">
        <v>609</v>
      </c>
      <c r="D1570" s="187">
        <v>455257789</v>
      </c>
      <c r="E1570" s="187"/>
      <c r="F1570" s="187"/>
      <c r="G1570" s="187"/>
      <c r="H1570" s="187"/>
      <c r="I1570" s="187"/>
      <c r="J1570" s="187"/>
      <c r="K1570" s="187"/>
      <c r="L1570" s="187">
        <v>455257789</v>
      </c>
    </row>
    <row r="1571" spans="1:12" ht="18" customHeight="1">
      <c r="A1571" s="188"/>
      <c r="B1571" s="185" t="s">
        <v>840</v>
      </c>
      <c r="C1571" s="186" t="s">
        <v>611</v>
      </c>
      <c r="D1571" s="187">
        <v>792235.6</v>
      </c>
      <c r="E1571" s="187"/>
      <c r="F1571" s="187"/>
      <c r="G1571" s="187"/>
      <c r="H1571" s="187"/>
      <c r="I1571" s="187"/>
      <c r="J1571" s="187"/>
      <c r="K1571" s="187"/>
      <c r="L1571" s="187">
        <v>792235.6</v>
      </c>
    </row>
    <row r="1572" spans="1:12" ht="18" customHeight="1">
      <c r="A1572" s="188"/>
      <c r="C1572" s="186" t="s">
        <v>919</v>
      </c>
      <c r="D1572" s="187">
        <v>1377134525.8799996</v>
      </c>
      <c r="E1572" s="187"/>
      <c r="F1572" s="187">
        <v>18076477</v>
      </c>
      <c r="G1572" s="187"/>
      <c r="H1572" s="187"/>
      <c r="I1572" s="187"/>
      <c r="J1572" s="187"/>
      <c r="K1572" s="187"/>
      <c r="L1572" s="187">
        <v>1395211002.8799996</v>
      </c>
    </row>
    <row r="1573" spans="1:12" ht="18" customHeight="1">
      <c r="A1573" s="188" t="s">
        <v>676</v>
      </c>
      <c r="B1573" s="185" t="s">
        <v>777</v>
      </c>
      <c r="C1573" s="186" t="s">
        <v>442</v>
      </c>
      <c r="D1573" s="187">
        <v>31292091899.639999</v>
      </c>
      <c r="E1573" s="187"/>
      <c r="F1573" s="187"/>
      <c r="G1573" s="187"/>
      <c r="H1573" s="187"/>
      <c r="I1573" s="187"/>
      <c r="J1573" s="187"/>
      <c r="K1573" s="187"/>
      <c r="L1573" s="187">
        <v>31292091899.639999</v>
      </c>
    </row>
    <row r="1574" spans="1:12" ht="18" customHeight="1">
      <c r="A1574" s="188"/>
      <c r="B1574" s="185" t="s">
        <v>778</v>
      </c>
      <c r="C1574" s="186" t="s">
        <v>443</v>
      </c>
      <c r="D1574" s="187">
        <v>2371168</v>
      </c>
      <c r="E1574" s="187"/>
      <c r="F1574" s="187"/>
      <c r="G1574" s="187"/>
      <c r="H1574" s="187"/>
      <c r="I1574" s="187"/>
      <c r="J1574" s="187"/>
      <c r="K1574" s="187"/>
      <c r="L1574" s="187">
        <v>2371168</v>
      </c>
    </row>
    <row r="1575" spans="1:12" ht="18" customHeight="1">
      <c r="A1575" s="188"/>
      <c r="B1575" s="185" t="s">
        <v>779</v>
      </c>
      <c r="C1575" s="186" t="s">
        <v>445</v>
      </c>
      <c r="D1575" s="187">
        <v>1011994807.72</v>
      </c>
      <c r="E1575" s="187"/>
      <c r="F1575" s="187"/>
      <c r="G1575" s="187"/>
      <c r="H1575" s="187"/>
      <c r="I1575" s="187"/>
      <c r="J1575" s="187"/>
      <c r="K1575" s="187"/>
      <c r="L1575" s="187">
        <v>1011994807.72</v>
      </c>
    </row>
    <row r="1576" spans="1:12" ht="18" customHeight="1">
      <c r="A1576" s="188"/>
      <c r="B1576" s="185" t="s">
        <v>843</v>
      </c>
      <c r="C1576" s="186" t="s">
        <v>446</v>
      </c>
      <c r="D1576" s="187">
        <v>5674386233.7200003</v>
      </c>
      <c r="E1576" s="187"/>
      <c r="F1576" s="187"/>
      <c r="G1576" s="187"/>
      <c r="H1576" s="187"/>
      <c r="I1576" s="187"/>
      <c r="J1576" s="187"/>
      <c r="K1576" s="187"/>
      <c r="L1576" s="187">
        <v>5674386233.7200003</v>
      </c>
    </row>
    <row r="1577" spans="1:12" ht="18" customHeight="1">
      <c r="A1577" s="188"/>
      <c r="B1577" s="185" t="s">
        <v>826</v>
      </c>
      <c r="C1577" s="186" t="s">
        <v>447</v>
      </c>
      <c r="D1577" s="187">
        <v>549168</v>
      </c>
      <c r="E1577" s="187"/>
      <c r="F1577" s="187"/>
      <c r="G1577" s="187"/>
      <c r="H1577" s="187"/>
      <c r="I1577" s="187"/>
      <c r="J1577" s="187"/>
      <c r="K1577" s="187"/>
      <c r="L1577" s="187">
        <v>549168</v>
      </c>
    </row>
    <row r="1578" spans="1:12" ht="18" customHeight="1">
      <c r="A1578" s="188"/>
      <c r="B1578" s="185" t="s">
        <v>827</v>
      </c>
      <c r="C1578" s="186" t="s">
        <v>449</v>
      </c>
      <c r="D1578" s="187">
        <v>186974264.47999999</v>
      </c>
      <c r="E1578" s="187"/>
      <c r="F1578" s="187"/>
      <c r="G1578" s="187"/>
      <c r="H1578" s="187"/>
      <c r="I1578" s="187"/>
      <c r="J1578" s="187"/>
      <c r="K1578" s="187"/>
      <c r="L1578" s="187">
        <v>186974264.47999999</v>
      </c>
    </row>
    <row r="1579" spans="1:12" ht="18" customHeight="1">
      <c r="A1579" s="188"/>
      <c r="B1579" s="185" t="s">
        <v>780</v>
      </c>
      <c r="C1579" s="186" t="s">
        <v>450</v>
      </c>
      <c r="D1579" s="187">
        <v>2025683072.3299999</v>
      </c>
      <c r="E1579" s="187"/>
      <c r="F1579" s="187"/>
      <c r="G1579" s="187"/>
      <c r="H1579" s="187"/>
      <c r="I1579" s="187"/>
      <c r="J1579" s="187"/>
      <c r="K1579" s="187"/>
      <c r="L1579" s="187">
        <v>2025683072.3299999</v>
      </c>
    </row>
    <row r="1580" spans="1:12" ht="18" customHeight="1">
      <c r="A1580" s="188"/>
      <c r="B1580" s="185" t="s">
        <v>781</v>
      </c>
      <c r="C1580" s="186" t="s">
        <v>452</v>
      </c>
      <c r="D1580" s="187">
        <v>348000</v>
      </c>
      <c r="E1580" s="187"/>
      <c r="F1580" s="187"/>
      <c r="G1580" s="187"/>
      <c r="H1580" s="187"/>
      <c r="I1580" s="187"/>
      <c r="J1580" s="187"/>
      <c r="K1580" s="187"/>
      <c r="L1580" s="187">
        <v>348000</v>
      </c>
    </row>
    <row r="1581" spans="1:12" ht="18" customHeight="1">
      <c r="A1581" s="188"/>
      <c r="B1581" s="185" t="s">
        <v>782</v>
      </c>
      <c r="C1581" s="186" t="s">
        <v>455</v>
      </c>
      <c r="D1581" s="187">
        <v>1257964664.01</v>
      </c>
      <c r="E1581" s="187"/>
      <c r="F1581" s="187"/>
      <c r="G1581" s="187"/>
      <c r="H1581" s="187"/>
      <c r="I1581" s="187"/>
      <c r="J1581" s="187"/>
      <c r="K1581" s="187"/>
      <c r="L1581" s="187">
        <v>1257964664.01</v>
      </c>
    </row>
    <row r="1582" spans="1:12" ht="18" customHeight="1">
      <c r="A1582" s="188"/>
      <c r="B1582" s="185" t="s">
        <v>783</v>
      </c>
      <c r="C1582" s="186" t="s">
        <v>458</v>
      </c>
      <c r="D1582" s="187">
        <v>9000</v>
      </c>
      <c r="E1582" s="187"/>
      <c r="F1582" s="187"/>
      <c r="G1582" s="187"/>
      <c r="H1582" s="187"/>
      <c r="I1582" s="187"/>
      <c r="J1582" s="187"/>
      <c r="K1582" s="187"/>
      <c r="L1582" s="187">
        <v>9000</v>
      </c>
    </row>
    <row r="1583" spans="1:12" ht="18" customHeight="1">
      <c r="A1583" s="188"/>
      <c r="B1583" s="185" t="s">
        <v>815</v>
      </c>
      <c r="C1583" s="186" t="s">
        <v>462</v>
      </c>
      <c r="D1583" s="187">
        <v>152020845.05000001</v>
      </c>
      <c r="E1583" s="187"/>
      <c r="F1583" s="187"/>
      <c r="G1583" s="187"/>
      <c r="H1583" s="187"/>
      <c r="I1583" s="187"/>
      <c r="J1583" s="187"/>
      <c r="K1583" s="187"/>
      <c r="L1583" s="187">
        <v>152020845.05000001</v>
      </c>
    </row>
    <row r="1584" spans="1:12" ht="18" customHeight="1">
      <c r="A1584" s="188"/>
      <c r="B1584" s="185" t="s">
        <v>785</v>
      </c>
      <c r="C1584" s="186" t="s">
        <v>463</v>
      </c>
      <c r="D1584" s="187">
        <v>404902115.93000001</v>
      </c>
      <c r="E1584" s="187"/>
      <c r="F1584" s="187"/>
      <c r="G1584" s="187"/>
      <c r="H1584" s="187"/>
      <c r="I1584" s="187"/>
      <c r="J1584" s="187"/>
      <c r="K1584" s="187"/>
      <c r="L1584" s="187">
        <v>404902115.93000001</v>
      </c>
    </row>
    <row r="1585" spans="1:12" ht="18" customHeight="1">
      <c r="A1585" s="188"/>
      <c r="B1585" s="185" t="s">
        <v>786</v>
      </c>
      <c r="C1585" s="186" t="s">
        <v>471</v>
      </c>
      <c r="D1585" s="187">
        <v>297582907.63999999</v>
      </c>
      <c r="E1585" s="187"/>
      <c r="F1585" s="187"/>
      <c r="G1585" s="187"/>
      <c r="H1585" s="187"/>
      <c r="I1585" s="187"/>
      <c r="J1585" s="187"/>
      <c r="K1585" s="187"/>
      <c r="L1585" s="187">
        <v>297582907.63999999</v>
      </c>
    </row>
    <row r="1586" spans="1:12" ht="18" customHeight="1">
      <c r="A1586" s="188"/>
      <c r="B1586" s="185" t="s">
        <v>787</v>
      </c>
      <c r="C1586" s="186" t="s">
        <v>472</v>
      </c>
      <c r="D1586" s="187">
        <v>55156697.420000002</v>
      </c>
      <c r="E1586" s="187"/>
      <c r="F1586" s="187"/>
      <c r="G1586" s="187"/>
      <c r="H1586" s="187"/>
      <c r="I1586" s="187"/>
      <c r="J1586" s="187"/>
      <c r="K1586" s="187"/>
      <c r="L1586" s="187">
        <v>55156697.420000002</v>
      </c>
    </row>
    <row r="1587" spans="1:12" ht="18" customHeight="1">
      <c r="A1587" s="188"/>
      <c r="B1587" s="185" t="s">
        <v>788</v>
      </c>
      <c r="C1587" s="186" t="s">
        <v>475</v>
      </c>
      <c r="D1587" s="187">
        <v>155823.22</v>
      </c>
      <c r="E1587" s="187"/>
      <c r="F1587" s="187"/>
      <c r="G1587" s="187"/>
      <c r="H1587" s="187"/>
      <c r="I1587" s="187"/>
      <c r="J1587" s="187"/>
      <c r="K1587" s="187"/>
      <c r="L1587" s="187">
        <v>155823.22</v>
      </c>
    </row>
    <row r="1588" spans="1:12" ht="18" customHeight="1">
      <c r="A1588" s="188"/>
      <c r="B1588" s="185" t="s">
        <v>789</v>
      </c>
      <c r="C1588" s="186" t="s">
        <v>476</v>
      </c>
      <c r="D1588" s="187">
        <v>364134055.98000002</v>
      </c>
      <c r="E1588" s="187"/>
      <c r="F1588" s="187"/>
      <c r="G1588" s="187"/>
      <c r="H1588" s="187"/>
      <c r="I1588" s="187"/>
      <c r="J1588" s="187"/>
      <c r="K1588" s="187"/>
      <c r="L1588" s="187">
        <v>364134055.98000002</v>
      </c>
    </row>
    <row r="1589" spans="1:12" ht="18" customHeight="1">
      <c r="A1589" s="188"/>
      <c r="B1589" s="185" t="s">
        <v>790</v>
      </c>
      <c r="C1589" s="186" t="s">
        <v>477</v>
      </c>
      <c r="D1589" s="187">
        <v>146009728.21000001</v>
      </c>
      <c r="E1589" s="187"/>
      <c r="F1589" s="187"/>
      <c r="G1589" s="187"/>
      <c r="H1589" s="187"/>
      <c r="I1589" s="187"/>
      <c r="J1589" s="187"/>
      <c r="K1589" s="187"/>
      <c r="L1589" s="187">
        <v>146009728.21000001</v>
      </c>
    </row>
    <row r="1590" spans="1:12" ht="18" customHeight="1">
      <c r="A1590" s="188"/>
      <c r="B1590" s="185" t="s">
        <v>791</v>
      </c>
      <c r="C1590" s="186" t="s">
        <v>478</v>
      </c>
      <c r="D1590" s="187">
        <v>247453229.11000001</v>
      </c>
      <c r="E1590" s="187"/>
      <c r="F1590" s="187"/>
      <c r="G1590" s="187"/>
      <c r="H1590" s="187"/>
      <c r="I1590" s="187"/>
      <c r="J1590" s="187"/>
      <c r="K1590" s="187"/>
      <c r="L1590" s="187">
        <v>247453229.11000001</v>
      </c>
    </row>
    <row r="1591" spans="1:12" ht="18" customHeight="1">
      <c r="A1591" s="188"/>
      <c r="B1591" s="185" t="s">
        <v>792</v>
      </c>
      <c r="C1591" s="186" t="s">
        <v>480</v>
      </c>
      <c r="D1591" s="187">
        <v>191725710.09999999</v>
      </c>
      <c r="E1591" s="187"/>
      <c r="F1591" s="187"/>
      <c r="G1591" s="187"/>
      <c r="H1591" s="187"/>
      <c r="I1591" s="187"/>
      <c r="J1591" s="187"/>
      <c r="K1591" s="187"/>
      <c r="L1591" s="187">
        <v>191725710.09999999</v>
      </c>
    </row>
    <row r="1592" spans="1:12" ht="18" customHeight="1">
      <c r="A1592" s="188"/>
      <c r="B1592" s="185" t="s">
        <v>793</v>
      </c>
      <c r="C1592" s="186" t="s">
        <v>482</v>
      </c>
      <c r="D1592" s="187">
        <v>241319937.88</v>
      </c>
      <c r="E1592" s="187"/>
      <c r="F1592" s="187"/>
      <c r="G1592" s="187"/>
      <c r="H1592" s="187"/>
      <c r="I1592" s="187"/>
      <c r="J1592" s="187"/>
      <c r="K1592" s="187"/>
      <c r="L1592" s="187">
        <v>241319937.88</v>
      </c>
    </row>
    <row r="1593" spans="1:12" ht="18" customHeight="1">
      <c r="A1593" s="188"/>
      <c r="B1593" s="185" t="s">
        <v>794</v>
      </c>
      <c r="C1593" s="186" t="s">
        <v>484</v>
      </c>
      <c r="D1593" s="187">
        <v>19834430.809999999</v>
      </c>
      <c r="E1593" s="187"/>
      <c r="F1593" s="187"/>
      <c r="G1593" s="187"/>
      <c r="H1593" s="187"/>
      <c r="I1593" s="187"/>
      <c r="J1593" s="187"/>
      <c r="K1593" s="187"/>
      <c r="L1593" s="187">
        <v>19834430.809999999</v>
      </c>
    </row>
    <row r="1594" spans="1:12" ht="18" customHeight="1">
      <c r="A1594" s="188"/>
      <c r="B1594" s="185" t="s">
        <v>795</v>
      </c>
      <c r="C1594" s="186" t="s">
        <v>486</v>
      </c>
      <c r="D1594" s="187">
        <v>195553600.62</v>
      </c>
      <c r="E1594" s="187"/>
      <c r="F1594" s="187"/>
      <c r="G1594" s="187"/>
      <c r="H1594" s="187"/>
      <c r="I1594" s="187"/>
      <c r="J1594" s="187"/>
      <c r="K1594" s="187"/>
      <c r="L1594" s="187">
        <v>195553600.62</v>
      </c>
    </row>
    <row r="1595" spans="1:12" ht="18" customHeight="1">
      <c r="A1595" s="188"/>
      <c r="B1595" s="185" t="s">
        <v>894</v>
      </c>
      <c r="C1595" s="186" t="s">
        <v>487</v>
      </c>
      <c r="D1595" s="187">
        <v>57712923.049999997</v>
      </c>
      <c r="E1595" s="187"/>
      <c r="F1595" s="187"/>
      <c r="G1595" s="187"/>
      <c r="H1595" s="187"/>
      <c r="I1595" s="187"/>
      <c r="J1595" s="187"/>
      <c r="K1595" s="187"/>
      <c r="L1595" s="187">
        <v>57712923.049999997</v>
      </c>
    </row>
    <row r="1596" spans="1:12" ht="18" customHeight="1">
      <c r="A1596" s="188"/>
      <c r="B1596" s="185" t="s">
        <v>821</v>
      </c>
      <c r="C1596" s="186" t="s">
        <v>488</v>
      </c>
      <c r="D1596" s="187">
        <v>3119782</v>
      </c>
      <c r="E1596" s="187"/>
      <c r="F1596" s="187"/>
      <c r="G1596" s="187"/>
      <c r="H1596" s="187"/>
      <c r="I1596" s="187"/>
      <c r="J1596" s="187"/>
      <c r="K1596" s="187"/>
      <c r="L1596" s="187">
        <v>3119782</v>
      </c>
    </row>
    <row r="1597" spans="1:12" ht="18" customHeight="1">
      <c r="A1597" s="188"/>
      <c r="B1597" s="185" t="s">
        <v>796</v>
      </c>
      <c r="C1597" s="186" t="s">
        <v>489</v>
      </c>
      <c r="D1597" s="187">
        <v>23626331.199999999</v>
      </c>
      <c r="E1597" s="187"/>
      <c r="F1597" s="187"/>
      <c r="G1597" s="187"/>
      <c r="H1597" s="187"/>
      <c r="I1597" s="187"/>
      <c r="J1597" s="187"/>
      <c r="K1597" s="187"/>
      <c r="L1597" s="187">
        <v>23626331.199999999</v>
      </c>
    </row>
    <row r="1598" spans="1:12" ht="18" customHeight="1">
      <c r="A1598" s="188"/>
      <c r="B1598" s="185" t="s">
        <v>797</v>
      </c>
      <c r="C1598" s="186" t="s">
        <v>490</v>
      </c>
      <c r="D1598" s="187">
        <v>51695528.210000001</v>
      </c>
      <c r="E1598" s="187"/>
      <c r="F1598" s="187"/>
      <c r="G1598" s="187"/>
      <c r="H1598" s="187"/>
      <c r="I1598" s="187"/>
      <c r="J1598" s="187"/>
      <c r="K1598" s="187"/>
      <c r="L1598" s="187">
        <v>51695528.210000001</v>
      </c>
    </row>
    <row r="1599" spans="1:12" ht="18" customHeight="1">
      <c r="A1599" s="188"/>
      <c r="B1599" s="185" t="s">
        <v>798</v>
      </c>
      <c r="C1599" s="186" t="s">
        <v>491</v>
      </c>
      <c r="D1599" s="187">
        <v>4977798</v>
      </c>
      <c r="E1599" s="187"/>
      <c r="F1599" s="187"/>
      <c r="G1599" s="187"/>
      <c r="H1599" s="187"/>
      <c r="I1599" s="187"/>
      <c r="J1599" s="187"/>
      <c r="K1599" s="187"/>
      <c r="L1599" s="187">
        <v>4977798</v>
      </c>
    </row>
    <row r="1600" spans="1:12" ht="18" customHeight="1">
      <c r="A1600" s="188"/>
      <c r="B1600" s="185" t="s">
        <v>822</v>
      </c>
      <c r="C1600" s="186" t="s">
        <v>494</v>
      </c>
      <c r="D1600" s="187">
        <v>2380612</v>
      </c>
      <c r="E1600" s="187"/>
      <c r="F1600" s="187"/>
      <c r="G1600" s="187"/>
      <c r="H1600" s="187"/>
      <c r="I1600" s="187"/>
      <c r="J1600" s="187"/>
      <c r="K1600" s="187"/>
      <c r="L1600" s="187">
        <v>2380612</v>
      </c>
    </row>
    <row r="1601" spans="1:12" ht="18" customHeight="1">
      <c r="A1601" s="188"/>
      <c r="B1601" s="185" t="s">
        <v>816</v>
      </c>
      <c r="C1601" s="186" t="s">
        <v>495</v>
      </c>
      <c r="D1601" s="187">
        <v>19628312.609999999</v>
      </c>
      <c r="E1601" s="187"/>
      <c r="F1601" s="187"/>
      <c r="G1601" s="187"/>
      <c r="H1601" s="187"/>
      <c r="I1601" s="187"/>
      <c r="J1601" s="187"/>
      <c r="K1601" s="187"/>
      <c r="L1601" s="187">
        <v>19628312.609999999</v>
      </c>
    </row>
    <row r="1602" spans="1:12" ht="18" customHeight="1">
      <c r="A1602" s="188"/>
      <c r="B1602" s="185" t="s">
        <v>799</v>
      </c>
      <c r="C1602" s="186" t="s">
        <v>496</v>
      </c>
      <c r="D1602" s="187">
        <v>6719790</v>
      </c>
      <c r="E1602" s="187"/>
      <c r="F1602" s="187"/>
      <c r="G1602" s="187"/>
      <c r="H1602" s="187"/>
      <c r="I1602" s="187"/>
      <c r="J1602" s="187"/>
      <c r="K1602" s="187"/>
      <c r="L1602" s="187">
        <v>6719790</v>
      </c>
    </row>
    <row r="1603" spans="1:12" ht="18" customHeight="1">
      <c r="A1603" s="188"/>
      <c r="B1603" s="185" t="s">
        <v>810</v>
      </c>
      <c r="C1603" s="186" t="s">
        <v>500</v>
      </c>
      <c r="D1603" s="187">
        <v>260507897.13999999</v>
      </c>
      <c r="E1603" s="187"/>
      <c r="F1603" s="187"/>
      <c r="G1603" s="187"/>
      <c r="H1603" s="187"/>
      <c r="I1603" s="187"/>
      <c r="J1603" s="187"/>
      <c r="K1603" s="187"/>
      <c r="L1603" s="187">
        <v>260507897.13999999</v>
      </c>
    </row>
    <row r="1604" spans="1:12" ht="18" customHeight="1">
      <c r="A1604" s="188"/>
      <c r="B1604" s="185" t="s">
        <v>801</v>
      </c>
      <c r="C1604" s="186" t="s">
        <v>504</v>
      </c>
      <c r="D1604" s="187">
        <v>16788280</v>
      </c>
      <c r="E1604" s="187"/>
      <c r="F1604" s="187"/>
      <c r="G1604" s="187"/>
      <c r="H1604" s="187"/>
      <c r="I1604" s="187"/>
      <c r="J1604" s="187"/>
      <c r="K1604" s="187"/>
      <c r="L1604" s="187">
        <v>16788280</v>
      </c>
    </row>
    <row r="1605" spans="1:12" ht="18" customHeight="1">
      <c r="A1605" s="188"/>
      <c r="B1605" s="185" t="s">
        <v>811</v>
      </c>
      <c r="C1605" s="186" t="s">
        <v>505</v>
      </c>
      <c r="D1605" s="187">
        <v>12131545.210000001</v>
      </c>
      <c r="E1605" s="187"/>
      <c r="F1605" s="187"/>
      <c r="G1605" s="187"/>
      <c r="H1605" s="187"/>
      <c r="I1605" s="187"/>
      <c r="J1605" s="187"/>
      <c r="K1605" s="187"/>
      <c r="L1605" s="187">
        <v>12131545.210000001</v>
      </c>
    </row>
    <row r="1606" spans="1:12" ht="18" customHeight="1">
      <c r="A1606" s="188"/>
      <c r="B1606" s="185" t="s">
        <v>812</v>
      </c>
      <c r="C1606" s="186" t="s">
        <v>507</v>
      </c>
      <c r="D1606" s="187">
        <v>10641017</v>
      </c>
      <c r="E1606" s="187"/>
      <c r="F1606" s="187"/>
      <c r="G1606" s="187"/>
      <c r="H1606" s="187"/>
      <c r="I1606" s="187"/>
      <c r="J1606" s="187"/>
      <c r="K1606" s="187"/>
      <c r="L1606" s="187">
        <v>10641017</v>
      </c>
    </row>
    <row r="1607" spans="1:12" ht="18" customHeight="1">
      <c r="A1607" s="188"/>
      <c r="B1607" s="185" t="s">
        <v>802</v>
      </c>
      <c r="C1607" s="186" t="s">
        <v>508</v>
      </c>
      <c r="D1607" s="187">
        <v>150665207</v>
      </c>
      <c r="E1607" s="187"/>
      <c r="F1607" s="187"/>
      <c r="G1607" s="187"/>
      <c r="H1607" s="187"/>
      <c r="I1607" s="187"/>
      <c r="J1607" s="187"/>
      <c r="K1607" s="187"/>
      <c r="L1607" s="187">
        <v>150665207</v>
      </c>
    </row>
    <row r="1608" spans="1:12" ht="18" customHeight="1">
      <c r="A1608" s="188"/>
      <c r="B1608" s="185" t="s">
        <v>804</v>
      </c>
      <c r="C1608" s="186" t="s">
        <v>765</v>
      </c>
      <c r="D1608" s="187">
        <v>124750406.95999999</v>
      </c>
      <c r="E1608" s="187"/>
      <c r="F1608" s="187"/>
      <c r="G1608" s="187"/>
      <c r="H1608" s="187"/>
      <c r="I1608" s="187"/>
      <c r="J1608" s="187"/>
      <c r="K1608" s="187"/>
      <c r="L1608" s="187">
        <v>124750406.95999999</v>
      </c>
    </row>
    <row r="1609" spans="1:12" ht="18" customHeight="1">
      <c r="A1609" s="188"/>
      <c r="B1609" s="185" t="s">
        <v>847</v>
      </c>
      <c r="C1609" s="186" t="s">
        <v>533</v>
      </c>
      <c r="D1609" s="187">
        <v>654788</v>
      </c>
      <c r="E1609" s="187"/>
      <c r="F1609" s="187"/>
      <c r="G1609" s="187"/>
      <c r="H1609" s="187"/>
      <c r="I1609" s="187"/>
      <c r="J1609" s="187"/>
      <c r="K1609" s="187"/>
      <c r="L1609" s="187">
        <v>654788</v>
      </c>
    </row>
    <row r="1610" spans="1:12" ht="18" customHeight="1">
      <c r="A1610" s="188"/>
      <c r="B1610" s="185" t="s">
        <v>867</v>
      </c>
      <c r="C1610" s="186" t="s">
        <v>547</v>
      </c>
      <c r="D1610" s="187">
        <v>211222.29</v>
      </c>
      <c r="E1610" s="187"/>
      <c r="F1610" s="187"/>
      <c r="G1610" s="187"/>
      <c r="H1610" s="187"/>
      <c r="I1610" s="187"/>
      <c r="J1610" s="187"/>
      <c r="K1610" s="187"/>
      <c r="L1610" s="187">
        <v>211222.29</v>
      </c>
    </row>
    <row r="1611" spans="1:12" ht="18" customHeight="1">
      <c r="A1611" s="188"/>
      <c r="B1611" s="185" t="s">
        <v>883</v>
      </c>
      <c r="C1611" s="186" t="s">
        <v>549</v>
      </c>
      <c r="D1611" s="187">
        <v>9202000</v>
      </c>
      <c r="E1611" s="187"/>
      <c r="F1611" s="187"/>
      <c r="G1611" s="187"/>
      <c r="H1611" s="187"/>
      <c r="I1611" s="187"/>
      <c r="J1611" s="187"/>
      <c r="K1611" s="187"/>
      <c r="L1611" s="187">
        <v>9202000</v>
      </c>
    </row>
    <row r="1612" spans="1:12" ht="18" customHeight="1">
      <c r="A1612" s="188"/>
      <c r="B1612" s="185" t="s">
        <v>897</v>
      </c>
      <c r="C1612" s="186" t="s">
        <v>559</v>
      </c>
      <c r="D1612" s="187">
        <v>6140000</v>
      </c>
      <c r="E1612" s="187"/>
      <c r="F1612" s="187"/>
      <c r="G1612" s="187"/>
      <c r="H1612" s="187"/>
      <c r="I1612" s="187"/>
      <c r="J1612" s="187"/>
      <c r="K1612" s="187"/>
      <c r="L1612" s="187">
        <v>6140000</v>
      </c>
    </row>
    <row r="1613" spans="1:12" ht="18" customHeight="1">
      <c r="A1613" s="188"/>
      <c r="B1613" s="185" t="s">
        <v>823</v>
      </c>
      <c r="C1613" s="186" t="s">
        <v>561</v>
      </c>
      <c r="D1613" s="187">
        <v>206645708.81</v>
      </c>
      <c r="E1613" s="187"/>
      <c r="F1613" s="187"/>
      <c r="G1613" s="187"/>
      <c r="H1613" s="187"/>
      <c r="I1613" s="187"/>
      <c r="J1613" s="187"/>
      <c r="K1613" s="187"/>
      <c r="L1613" s="187">
        <v>206645708.81</v>
      </c>
    </row>
    <row r="1614" spans="1:12" ht="18" customHeight="1">
      <c r="A1614" s="188"/>
      <c r="B1614" s="185" t="s">
        <v>845</v>
      </c>
      <c r="C1614" s="186" t="s">
        <v>572</v>
      </c>
      <c r="D1614" s="187">
        <v>3227843</v>
      </c>
      <c r="E1614" s="187"/>
      <c r="F1614" s="187"/>
      <c r="G1614" s="187"/>
      <c r="H1614" s="187"/>
      <c r="I1614" s="187"/>
      <c r="J1614" s="187"/>
      <c r="K1614" s="187"/>
      <c r="L1614" s="187">
        <v>3227843</v>
      </c>
    </row>
    <row r="1615" spans="1:12" ht="18" customHeight="1">
      <c r="A1615" s="188"/>
      <c r="B1615" s="185" t="s">
        <v>817</v>
      </c>
      <c r="C1615" s="186" t="s">
        <v>573</v>
      </c>
      <c r="D1615" s="187">
        <v>179580</v>
      </c>
      <c r="E1615" s="187"/>
      <c r="F1615" s="187"/>
      <c r="G1615" s="187"/>
      <c r="H1615" s="187"/>
      <c r="I1615" s="187"/>
      <c r="J1615" s="187"/>
      <c r="K1615" s="187"/>
      <c r="L1615" s="187">
        <v>179580</v>
      </c>
    </row>
    <row r="1616" spans="1:12" ht="18" customHeight="1">
      <c r="A1616" s="188"/>
      <c r="B1616" s="185" t="s">
        <v>848</v>
      </c>
      <c r="C1616" s="186" t="s">
        <v>574</v>
      </c>
      <c r="D1616" s="187">
        <v>6016244</v>
      </c>
      <c r="E1616" s="187"/>
      <c r="F1616" s="187"/>
      <c r="G1616" s="187"/>
      <c r="H1616" s="187"/>
      <c r="I1616" s="187"/>
      <c r="J1616" s="187"/>
      <c r="K1616" s="187"/>
      <c r="L1616" s="187">
        <v>6016244</v>
      </c>
    </row>
    <row r="1617" spans="1:12" ht="18" customHeight="1">
      <c r="A1617" s="188"/>
      <c r="B1617" s="185" t="s">
        <v>856</v>
      </c>
      <c r="C1617" s="186" t="s">
        <v>575</v>
      </c>
      <c r="D1617" s="187">
        <v>0</v>
      </c>
      <c r="E1617" s="187"/>
      <c r="F1617" s="187"/>
      <c r="G1617" s="187"/>
      <c r="H1617" s="187"/>
      <c r="I1617" s="187"/>
      <c r="J1617" s="187"/>
      <c r="K1617" s="187"/>
      <c r="L1617" s="187">
        <v>0</v>
      </c>
    </row>
    <row r="1618" spans="1:12" ht="18" customHeight="1">
      <c r="A1618" s="188"/>
      <c r="B1618" s="185" t="s">
        <v>805</v>
      </c>
      <c r="C1618" s="186" t="s">
        <v>586</v>
      </c>
      <c r="D1618" s="187">
        <v>1896840914.1300001</v>
      </c>
      <c r="E1618" s="187"/>
      <c r="F1618" s="187"/>
      <c r="G1618" s="187"/>
      <c r="H1618" s="187"/>
      <c r="I1618" s="187"/>
      <c r="J1618" s="187"/>
      <c r="K1618" s="187"/>
      <c r="L1618" s="187">
        <v>1896840914.1300001</v>
      </c>
    </row>
    <row r="1619" spans="1:12" ht="18" customHeight="1">
      <c r="A1619" s="188"/>
      <c r="B1619" s="185" t="s">
        <v>824</v>
      </c>
      <c r="C1619" s="186" t="s">
        <v>590</v>
      </c>
      <c r="D1619" s="187">
        <v>124010333</v>
      </c>
      <c r="E1619" s="187"/>
      <c r="F1619" s="187"/>
      <c r="G1619" s="187"/>
      <c r="H1619" s="187"/>
      <c r="I1619" s="187"/>
      <c r="J1619" s="187"/>
      <c r="K1619" s="187"/>
      <c r="L1619" s="187">
        <v>124010333</v>
      </c>
    </row>
    <row r="1620" spans="1:12" ht="18" customHeight="1">
      <c r="A1620" s="188"/>
      <c r="B1620" s="185" t="s">
        <v>806</v>
      </c>
      <c r="C1620" s="186" t="s">
        <v>591</v>
      </c>
      <c r="D1620" s="187">
        <v>3427310408.3299999</v>
      </c>
      <c r="E1620" s="187"/>
      <c r="F1620" s="187"/>
      <c r="G1620" s="187"/>
      <c r="H1620" s="187"/>
      <c r="I1620" s="187"/>
      <c r="J1620" s="187"/>
      <c r="K1620" s="187"/>
      <c r="L1620" s="187">
        <v>3427310408.3299999</v>
      </c>
    </row>
    <row r="1621" spans="1:12" ht="18" customHeight="1">
      <c r="A1621" s="188"/>
      <c r="B1621" s="185" t="s">
        <v>807</v>
      </c>
      <c r="C1621" s="186" t="s">
        <v>592</v>
      </c>
      <c r="D1621" s="187">
        <v>78982596.069999993</v>
      </c>
      <c r="E1621" s="187"/>
      <c r="F1621" s="187"/>
      <c r="G1621" s="187"/>
      <c r="H1621" s="187"/>
      <c r="I1621" s="187"/>
      <c r="J1621" s="187"/>
      <c r="K1621" s="187"/>
      <c r="L1621" s="187">
        <v>78982596.069999993</v>
      </c>
    </row>
    <row r="1622" spans="1:12" ht="18" customHeight="1">
      <c r="A1622" s="188"/>
      <c r="B1622" s="185" t="s">
        <v>818</v>
      </c>
      <c r="C1622" s="186" t="s">
        <v>596</v>
      </c>
      <c r="D1622" s="187">
        <v>2258870</v>
      </c>
      <c r="E1622" s="187"/>
      <c r="F1622" s="187"/>
      <c r="G1622" s="187"/>
      <c r="H1622" s="187"/>
      <c r="I1622" s="187"/>
      <c r="J1622" s="187"/>
      <c r="K1622" s="187"/>
      <c r="L1622" s="187">
        <v>2258870</v>
      </c>
    </row>
    <row r="1623" spans="1:12" ht="18" customHeight="1">
      <c r="A1623" s="188"/>
      <c r="B1623" s="185" t="s">
        <v>905</v>
      </c>
      <c r="C1623" s="186" t="s">
        <v>599</v>
      </c>
      <c r="D1623" s="187">
        <v>1547650175</v>
      </c>
      <c r="E1623" s="187"/>
      <c r="F1623" s="187"/>
      <c r="G1623" s="187"/>
      <c r="H1623" s="187"/>
      <c r="I1623" s="187"/>
      <c r="J1623" s="187"/>
      <c r="K1623" s="187"/>
      <c r="L1623" s="187">
        <v>1547650175</v>
      </c>
    </row>
    <row r="1624" spans="1:12" ht="18" customHeight="1">
      <c r="A1624" s="188"/>
      <c r="B1624" s="185" t="s">
        <v>876</v>
      </c>
      <c r="C1624" s="186" t="s">
        <v>601</v>
      </c>
      <c r="D1624" s="187">
        <v>140955044.5</v>
      </c>
      <c r="E1624" s="187"/>
      <c r="F1624" s="187"/>
      <c r="G1624" s="187"/>
      <c r="H1624" s="187"/>
      <c r="I1624" s="187"/>
      <c r="J1624" s="187"/>
      <c r="K1624" s="187"/>
      <c r="L1624" s="187">
        <v>140955044.5</v>
      </c>
    </row>
    <row r="1625" spans="1:12" ht="18" customHeight="1">
      <c r="A1625" s="188"/>
      <c r="B1625" s="185" t="s">
        <v>916</v>
      </c>
      <c r="C1625" s="186" t="s">
        <v>602</v>
      </c>
      <c r="D1625" s="187">
        <v>145694340</v>
      </c>
      <c r="E1625" s="187"/>
      <c r="F1625" s="187"/>
      <c r="G1625" s="187"/>
      <c r="H1625" s="187"/>
      <c r="I1625" s="187"/>
      <c r="J1625" s="187"/>
      <c r="K1625" s="187"/>
      <c r="L1625" s="187">
        <v>145694340</v>
      </c>
    </row>
    <row r="1626" spans="1:12" ht="18" customHeight="1">
      <c r="A1626" s="188"/>
      <c r="B1626" s="185" t="s">
        <v>877</v>
      </c>
      <c r="C1626" s="186" t="s">
        <v>603</v>
      </c>
      <c r="D1626" s="187">
        <v>6299893.8899999997</v>
      </c>
      <c r="E1626" s="187"/>
      <c r="F1626" s="187"/>
      <c r="G1626" s="187"/>
      <c r="H1626" s="187"/>
      <c r="I1626" s="187"/>
      <c r="J1626" s="187"/>
      <c r="K1626" s="187"/>
      <c r="L1626" s="187">
        <v>6299893.8899999997</v>
      </c>
    </row>
    <row r="1627" spans="1:12" ht="18" customHeight="1">
      <c r="A1627" s="188"/>
      <c r="B1627" s="185" t="s">
        <v>887</v>
      </c>
      <c r="C1627" s="186" t="s">
        <v>604</v>
      </c>
      <c r="D1627" s="187">
        <v>1794078.51</v>
      </c>
      <c r="E1627" s="187"/>
      <c r="F1627" s="187"/>
      <c r="G1627" s="187"/>
      <c r="H1627" s="187"/>
      <c r="I1627" s="187"/>
      <c r="J1627" s="187"/>
      <c r="K1627" s="187"/>
      <c r="L1627" s="187">
        <v>1794078.51</v>
      </c>
    </row>
    <row r="1628" spans="1:12" ht="18" customHeight="1">
      <c r="A1628" s="188"/>
      <c r="B1628" s="185" t="s">
        <v>900</v>
      </c>
      <c r="C1628" s="186" t="s">
        <v>606</v>
      </c>
      <c r="D1628" s="187">
        <v>45882666</v>
      </c>
      <c r="E1628" s="187"/>
      <c r="F1628" s="187"/>
      <c r="G1628" s="187"/>
      <c r="H1628" s="187"/>
      <c r="I1628" s="187"/>
      <c r="J1628" s="187"/>
      <c r="K1628" s="187"/>
      <c r="L1628" s="187">
        <v>45882666</v>
      </c>
    </row>
    <row r="1629" spans="1:12" ht="18" customHeight="1">
      <c r="A1629" s="188"/>
      <c r="B1629" s="185" t="s">
        <v>878</v>
      </c>
      <c r="C1629" s="186" t="s">
        <v>608</v>
      </c>
      <c r="D1629" s="187">
        <v>596229</v>
      </c>
      <c r="E1629" s="187"/>
      <c r="F1629" s="187"/>
      <c r="G1629" s="187"/>
      <c r="H1629" s="187"/>
      <c r="I1629" s="187"/>
      <c r="J1629" s="187"/>
      <c r="K1629" s="187"/>
      <c r="L1629" s="187">
        <v>596229</v>
      </c>
    </row>
    <row r="1630" spans="1:12" ht="18" customHeight="1">
      <c r="A1630" s="188"/>
      <c r="B1630" s="185" t="s">
        <v>808</v>
      </c>
      <c r="C1630" s="186" t="s">
        <v>609</v>
      </c>
      <c r="D1630" s="187">
        <v>454300485.66000003</v>
      </c>
      <c r="E1630" s="187"/>
      <c r="F1630" s="187"/>
      <c r="G1630" s="187"/>
      <c r="H1630" s="187"/>
      <c r="I1630" s="187"/>
      <c r="J1630" s="187"/>
      <c r="K1630" s="187"/>
      <c r="L1630" s="187">
        <v>454300485.66000003</v>
      </c>
    </row>
    <row r="1631" spans="1:12" ht="18" customHeight="1">
      <c r="A1631" s="188"/>
      <c r="B1631" s="185" t="s">
        <v>840</v>
      </c>
      <c r="C1631" s="186" t="s">
        <v>611</v>
      </c>
      <c r="D1631" s="187">
        <v>19510446.530000001</v>
      </c>
      <c r="E1631" s="187"/>
      <c r="F1631" s="187"/>
      <c r="G1631" s="187"/>
      <c r="H1631" s="187"/>
      <c r="I1631" s="187"/>
      <c r="J1631" s="187"/>
      <c r="K1631" s="187"/>
      <c r="L1631" s="187">
        <v>19510446.530000001</v>
      </c>
    </row>
    <row r="1632" spans="1:12" ht="18" customHeight="1">
      <c r="A1632" s="188"/>
      <c r="B1632" s="185" t="s">
        <v>813</v>
      </c>
      <c r="C1632" s="186" t="s">
        <v>613</v>
      </c>
      <c r="D1632" s="187">
        <v>374505</v>
      </c>
      <c r="E1632" s="187"/>
      <c r="F1632" s="187"/>
      <c r="G1632" s="187"/>
      <c r="H1632" s="187"/>
      <c r="I1632" s="187"/>
      <c r="J1632" s="187"/>
      <c r="K1632" s="187"/>
      <c r="L1632" s="187">
        <v>374505</v>
      </c>
    </row>
    <row r="1633" spans="1:12" ht="18" customHeight="1">
      <c r="A1633" s="188"/>
      <c r="B1633" s="185" t="s">
        <v>841</v>
      </c>
      <c r="C1633" s="186" t="s">
        <v>614</v>
      </c>
      <c r="D1633" s="187">
        <v>5949000</v>
      </c>
      <c r="E1633" s="187"/>
      <c r="F1633" s="187"/>
      <c r="G1633" s="187"/>
      <c r="H1633" s="187"/>
      <c r="I1633" s="187"/>
      <c r="J1633" s="187"/>
      <c r="K1633" s="187"/>
      <c r="L1633" s="187">
        <v>5949000</v>
      </c>
    </row>
    <row r="1634" spans="1:12" ht="18" customHeight="1">
      <c r="A1634" s="188"/>
      <c r="B1634" s="185" t="s">
        <v>868</v>
      </c>
      <c r="C1634" s="186" t="s">
        <v>617</v>
      </c>
      <c r="D1634" s="187">
        <v>10000000</v>
      </c>
      <c r="E1634" s="187"/>
      <c r="F1634" s="187"/>
      <c r="G1634" s="187"/>
      <c r="H1634" s="187"/>
      <c r="I1634" s="187"/>
      <c r="J1634" s="187"/>
      <c r="K1634" s="187"/>
      <c r="L1634" s="187">
        <v>10000000</v>
      </c>
    </row>
    <row r="1635" spans="1:12" ht="18" customHeight="1">
      <c r="A1635" s="188"/>
      <c r="C1635" s="186" t="s">
        <v>920</v>
      </c>
      <c r="D1635" s="187">
        <v>52654254161.970009</v>
      </c>
      <c r="E1635" s="187"/>
      <c r="F1635" s="187"/>
      <c r="G1635" s="187"/>
      <c r="H1635" s="187"/>
      <c r="I1635" s="187"/>
      <c r="J1635" s="187"/>
      <c r="K1635" s="187"/>
      <c r="L1635" s="187">
        <v>52654254161.970009</v>
      </c>
    </row>
    <row r="1636" spans="1:12" ht="18" customHeight="1">
      <c r="A1636" s="188" t="s">
        <v>677</v>
      </c>
      <c r="B1636" s="185" t="s">
        <v>777</v>
      </c>
      <c r="C1636" s="186" t="s">
        <v>442</v>
      </c>
      <c r="D1636" s="187">
        <v>288764694.62</v>
      </c>
      <c r="E1636" s="187"/>
      <c r="F1636" s="187"/>
      <c r="G1636" s="187"/>
      <c r="H1636" s="187"/>
      <c r="I1636" s="187"/>
      <c r="J1636" s="187"/>
      <c r="K1636" s="187"/>
      <c r="L1636" s="187">
        <v>288764694.62</v>
      </c>
    </row>
    <row r="1637" spans="1:12" ht="18" customHeight="1">
      <c r="A1637" s="188"/>
      <c r="B1637" s="185" t="s">
        <v>778</v>
      </c>
      <c r="C1637" s="186" t="s">
        <v>443</v>
      </c>
      <c r="D1637" s="187">
        <v>7708929</v>
      </c>
      <c r="E1637" s="187"/>
      <c r="F1637" s="187"/>
      <c r="G1637" s="187"/>
      <c r="H1637" s="187"/>
      <c r="I1637" s="187"/>
      <c r="J1637" s="187"/>
      <c r="K1637" s="187"/>
      <c r="L1637" s="187">
        <v>7708929</v>
      </c>
    </row>
    <row r="1638" spans="1:12" ht="18" customHeight="1">
      <c r="A1638" s="188"/>
      <c r="B1638" s="185" t="s">
        <v>779</v>
      </c>
      <c r="C1638" s="186" t="s">
        <v>445</v>
      </c>
      <c r="D1638" s="187">
        <v>5195000</v>
      </c>
      <c r="E1638" s="187"/>
      <c r="F1638" s="187"/>
      <c r="G1638" s="187"/>
      <c r="H1638" s="187"/>
      <c r="I1638" s="187"/>
      <c r="J1638" s="187"/>
      <c r="K1638" s="187"/>
      <c r="L1638" s="187">
        <v>5195000</v>
      </c>
    </row>
    <row r="1639" spans="1:12" ht="18" customHeight="1">
      <c r="A1639" s="188"/>
      <c r="B1639" s="185" t="s">
        <v>826</v>
      </c>
      <c r="C1639" s="186" t="s">
        <v>447</v>
      </c>
      <c r="D1639" s="187">
        <v>2000000</v>
      </c>
      <c r="E1639" s="187"/>
      <c r="F1639" s="187"/>
      <c r="G1639" s="187"/>
      <c r="H1639" s="187"/>
      <c r="I1639" s="187"/>
      <c r="J1639" s="187"/>
      <c r="K1639" s="187"/>
      <c r="L1639" s="187">
        <v>2000000</v>
      </c>
    </row>
    <row r="1640" spans="1:12" ht="18" customHeight="1">
      <c r="A1640" s="188"/>
      <c r="B1640" s="185" t="s">
        <v>827</v>
      </c>
      <c r="C1640" s="186" t="s">
        <v>449</v>
      </c>
      <c r="D1640" s="187">
        <v>2607675</v>
      </c>
      <c r="E1640" s="187"/>
      <c r="F1640" s="187"/>
      <c r="G1640" s="187"/>
      <c r="H1640" s="187"/>
      <c r="I1640" s="187"/>
      <c r="J1640" s="187"/>
      <c r="K1640" s="187"/>
      <c r="L1640" s="187">
        <v>2607675</v>
      </c>
    </row>
    <row r="1641" spans="1:12" ht="18" customHeight="1">
      <c r="A1641" s="188"/>
      <c r="B1641" s="185" t="s">
        <v>780</v>
      </c>
      <c r="C1641" s="186" t="s">
        <v>450</v>
      </c>
      <c r="D1641" s="187">
        <v>12690239.67</v>
      </c>
      <c r="E1641" s="187"/>
      <c r="F1641" s="187"/>
      <c r="G1641" s="187"/>
      <c r="H1641" s="187"/>
      <c r="I1641" s="187"/>
      <c r="J1641" s="187"/>
      <c r="K1641" s="187"/>
      <c r="L1641" s="187">
        <v>12690239.67</v>
      </c>
    </row>
    <row r="1642" spans="1:12" ht="18" customHeight="1">
      <c r="A1642" s="188"/>
      <c r="B1642" s="185" t="s">
        <v>781</v>
      </c>
      <c r="C1642" s="186" t="s">
        <v>452</v>
      </c>
      <c r="D1642" s="187">
        <v>2877425</v>
      </c>
      <c r="E1642" s="187"/>
      <c r="F1642" s="187"/>
      <c r="G1642" s="187"/>
      <c r="H1642" s="187"/>
      <c r="I1642" s="187"/>
      <c r="J1642" s="187"/>
      <c r="K1642" s="187"/>
      <c r="L1642" s="187">
        <v>2877425</v>
      </c>
    </row>
    <row r="1643" spans="1:12" ht="18" customHeight="1">
      <c r="A1643" s="188"/>
      <c r="B1643" s="185" t="s">
        <v>782</v>
      </c>
      <c r="C1643" s="186" t="s">
        <v>455</v>
      </c>
      <c r="D1643" s="187">
        <v>1555445</v>
      </c>
      <c r="E1643" s="187"/>
      <c r="F1643" s="187"/>
      <c r="G1643" s="187"/>
      <c r="H1643" s="187">
        <v>219000</v>
      </c>
      <c r="I1643" s="187"/>
      <c r="J1643" s="187"/>
      <c r="K1643" s="187"/>
      <c r="L1643" s="187">
        <v>1774445</v>
      </c>
    </row>
    <row r="1644" spans="1:12" ht="18" customHeight="1">
      <c r="A1644" s="188"/>
      <c r="B1644" s="185" t="s">
        <v>783</v>
      </c>
      <c r="C1644" s="186" t="s">
        <v>458</v>
      </c>
      <c r="D1644" s="187">
        <v>73268</v>
      </c>
      <c r="E1644" s="187"/>
      <c r="F1644" s="187"/>
      <c r="G1644" s="187"/>
      <c r="H1644" s="187"/>
      <c r="I1644" s="187"/>
      <c r="J1644" s="187"/>
      <c r="K1644" s="187"/>
      <c r="L1644" s="187">
        <v>73268</v>
      </c>
    </row>
    <row r="1645" spans="1:12" ht="18" customHeight="1">
      <c r="A1645" s="188"/>
      <c r="B1645" s="185" t="s">
        <v>784</v>
      </c>
      <c r="C1645" s="186" t="s">
        <v>459</v>
      </c>
      <c r="D1645" s="187">
        <v>83797</v>
      </c>
      <c r="E1645" s="187"/>
      <c r="F1645" s="187"/>
      <c r="G1645" s="187"/>
      <c r="H1645" s="187"/>
      <c r="I1645" s="187"/>
      <c r="J1645" s="187"/>
      <c r="K1645" s="187"/>
      <c r="L1645" s="187">
        <v>83797</v>
      </c>
    </row>
    <row r="1646" spans="1:12" ht="18" customHeight="1">
      <c r="A1646" s="188"/>
      <c r="B1646" s="185" t="s">
        <v>815</v>
      </c>
      <c r="C1646" s="186" t="s">
        <v>462</v>
      </c>
      <c r="D1646" s="187">
        <v>19200</v>
      </c>
      <c r="E1646" s="187"/>
      <c r="F1646" s="187"/>
      <c r="G1646" s="187"/>
      <c r="H1646" s="187"/>
      <c r="I1646" s="187"/>
      <c r="J1646" s="187"/>
      <c r="K1646" s="187"/>
      <c r="L1646" s="187">
        <v>19200</v>
      </c>
    </row>
    <row r="1647" spans="1:12" ht="18" customHeight="1">
      <c r="A1647" s="188"/>
      <c r="B1647" s="185" t="s">
        <v>785</v>
      </c>
      <c r="C1647" s="186" t="s">
        <v>463</v>
      </c>
      <c r="D1647" s="187">
        <v>1877859.33</v>
      </c>
      <c r="E1647" s="187"/>
      <c r="F1647" s="187"/>
      <c r="G1647" s="187"/>
      <c r="H1647" s="187"/>
      <c r="I1647" s="187"/>
      <c r="J1647" s="187"/>
      <c r="K1647" s="187"/>
      <c r="L1647" s="187">
        <v>1877859.33</v>
      </c>
    </row>
    <row r="1648" spans="1:12" ht="18" customHeight="1">
      <c r="A1648" s="188"/>
      <c r="B1648" s="185" t="s">
        <v>786</v>
      </c>
      <c r="C1648" s="186" t="s">
        <v>471</v>
      </c>
      <c r="D1648" s="187">
        <v>76332774.120000005</v>
      </c>
      <c r="E1648" s="187"/>
      <c r="F1648" s="187"/>
      <c r="G1648" s="187"/>
      <c r="H1648" s="187">
        <v>215659.5</v>
      </c>
      <c r="I1648" s="187"/>
      <c r="J1648" s="187"/>
      <c r="K1648" s="187"/>
      <c r="L1648" s="187">
        <v>76548433.620000005</v>
      </c>
    </row>
    <row r="1649" spans="1:12" ht="18" customHeight="1">
      <c r="A1649" s="188"/>
      <c r="B1649" s="185" t="s">
        <v>787</v>
      </c>
      <c r="C1649" s="186" t="s">
        <v>472</v>
      </c>
      <c r="D1649" s="187">
        <v>8897492.2100000009</v>
      </c>
      <c r="E1649" s="187"/>
      <c r="F1649" s="187"/>
      <c r="G1649" s="187"/>
      <c r="H1649" s="187">
        <v>226570</v>
      </c>
      <c r="I1649" s="187"/>
      <c r="J1649" s="187"/>
      <c r="K1649" s="187"/>
      <c r="L1649" s="187">
        <v>9124062.2100000009</v>
      </c>
    </row>
    <row r="1650" spans="1:12" ht="18" customHeight="1">
      <c r="A1650" s="188"/>
      <c r="B1650" s="185" t="s">
        <v>788</v>
      </c>
      <c r="C1650" s="186" t="s">
        <v>475</v>
      </c>
      <c r="D1650" s="187">
        <v>1487676</v>
      </c>
      <c r="E1650" s="187"/>
      <c r="F1650" s="187"/>
      <c r="G1650" s="187"/>
      <c r="H1650" s="187"/>
      <c r="I1650" s="187"/>
      <c r="J1650" s="187"/>
      <c r="K1650" s="187"/>
      <c r="L1650" s="187">
        <v>1487676</v>
      </c>
    </row>
    <row r="1651" spans="1:12" ht="18" customHeight="1">
      <c r="A1651" s="188"/>
      <c r="B1651" s="185" t="s">
        <v>789</v>
      </c>
      <c r="C1651" s="186" t="s">
        <v>476</v>
      </c>
      <c r="D1651" s="187">
        <v>18231357.280000001</v>
      </c>
      <c r="E1651" s="187"/>
      <c r="F1651" s="187"/>
      <c r="G1651" s="187"/>
      <c r="H1651" s="187">
        <v>581235</v>
      </c>
      <c r="I1651" s="187"/>
      <c r="J1651" s="187"/>
      <c r="K1651" s="187"/>
      <c r="L1651" s="187">
        <v>18812592.280000001</v>
      </c>
    </row>
    <row r="1652" spans="1:12" ht="18" customHeight="1">
      <c r="A1652" s="188"/>
      <c r="B1652" s="185" t="s">
        <v>790</v>
      </c>
      <c r="C1652" s="186" t="s">
        <v>477</v>
      </c>
      <c r="D1652" s="187">
        <v>12473497.99</v>
      </c>
      <c r="E1652" s="187"/>
      <c r="F1652" s="187"/>
      <c r="G1652" s="187"/>
      <c r="H1652" s="187">
        <v>683646</v>
      </c>
      <c r="I1652" s="187"/>
      <c r="J1652" s="187"/>
      <c r="K1652" s="187"/>
      <c r="L1652" s="187">
        <v>13157143.99</v>
      </c>
    </row>
    <row r="1653" spans="1:12" ht="18" customHeight="1">
      <c r="A1653" s="188"/>
      <c r="B1653" s="185" t="s">
        <v>791</v>
      </c>
      <c r="C1653" s="186" t="s">
        <v>478</v>
      </c>
      <c r="D1653" s="187">
        <v>2645399.77</v>
      </c>
      <c r="E1653" s="187"/>
      <c r="F1653" s="187"/>
      <c r="G1653" s="187"/>
      <c r="H1653" s="187">
        <v>344786</v>
      </c>
      <c r="I1653" s="187"/>
      <c r="J1653" s="187"/>
      <c r="K1653" s="187"/>
      <c r="L1653" s="187">
        <v>2990185.77</v>
      </c>
    </row>
    <row r="1654" spans="1:12" ht="18" customHeight="1">
      <c r="A1654" s="188"/>
      <c r="B1654" s="185" t="s">
        <v>792</v>
      </c>
      <c r="C1654" s="186" t="s">
        <v>480</v>
      </c>
      <c r="D1654" s="187">
        <v>7689253.5</v>
      </c>
      <c r="E1654" s="187"/>
      <c r="F1654" s="187"/>
      <c r="G1654" s="187"/>
      <c r="H1654" s="187">
        <v>151302</v>
      </c>
      <c r="I1654" s="187"/>
      <c r="J1654" s="187"/>
      <c r="K1654" s="187"/>
      <c r="L1654" s="187">
        <v>7840555.5</v>
      </c>
    </row>
    <row r="1655" spans="1:12" ht="18" customHeight="1">
      <c r="A1655" s="188"/>
      <c r="B1655" s="185" t="s">
        <v>793</v>
      </c>
      <c r="C1655" s="186" t="s">
        <v>482</v>
      </c>
      <c r="D1655" s="187">
        <v>2463470</v>
      </c>
      <c r="E1655" s="187"/>
      <c r="F1655" s="187"/>
      <c r="G1655" s="187"/>
      <c r="H1655" s="187"/>
      <c r="I1655" s="187"/>
      <c r="J1655" s="187"/>
      <c r="K1655" s="187"/>
      <c r="L1655" s="187">
        <v>2463470</v>
      </c>
    </row>
    <row r="1656" spans="1:12" ht="18" customHeight="1">
      <c r="A1656" s="188"/>
      <c r="B1656" s="185" t="s">
        <v>794</v>
      </c>
      <c r="C1656" s="186" t="s">
        <v>484</v>
      </c>
      <c r="D1656" s="187">
        <v>225694</v>
      </c>
      <c r="E1656" s="187"/>
      <c r="F1656" s="187"/>
      <c r="G1656" s="187"/>
      <c r="H1656" s="187">
        <v>33142</v>
      </c>
      <c r="I1656" s="187"/>
      <c r="J1656" s="187"/>
      <c r="K1656" s="187"/>
      <c r="L1656" s="187">
        <v>258836</v>
      </c>
    </row>
    <row r="1657" spans="1:12" ht="18" customHeight="1">
      <c r="A1657" s="188"/>
      <c r="B1657" s="185" t="s">
        <v>795</v>
      </c>
      <c r="C1657" s="186" t="s">
        <v>486</v>
      </c>
      <c r="D1657" s="187">
        <v>63633078.909999996</v>
      </c>
      <c r="E1657" s="187"/>
      <c r="F1657" s="187"/>
      <c r="G1657" s="187"/>
      <c r="H1657" s="187">
        <v>3048375.5</v>
      </c>
      <c r="I1657" s="187"/>
      <c r="J1657" s="187"/>
      <c r="K1657" s="187"/>
      <c r="L1657" s="187">
        <v>66681454.409999996</v>
      </c>
    </row>
    <row r="1658" spans="1:12" ht="18" customHeight="1">
      <c r="A1658" s="188"/>
      <c r="B1658" s="185" t="s">
        <v>821</v>
      </c>
      <c r="C1658" s="186" t="s">
        <v>488</v>
      </c>
      <c r="D1658" s="187">
        <v>0</v>
      </c>
      <c r="E1658" s="187"/>
      <c r="F1658" s="187"/>
      <c r="G1658" s="187"/>
      <c r="H1658" s="187"/>
      <c r="I1658" s="187"/>
      <c r="J1658" s="187"/>
      <c r="K1658" s="187"/>
      <c r="L1658" s="187">
        <v>0</v>
      </c>
    </row>
    <row r="1659" spans="1:12" ht="18" customHeight="1">
      <c r="A1659" s="188"/>
      <c r="B1659" s="185" t="s">
        <v>796</v>
      </c>
      <c r="C1659" s="186" t="s">
        <v>489</v>
      </c>
      <c r="D1659" s="187">
        <v>590493</v>
      </c>
      <c r="E1659" s="187"/>
      <c r="F1659" s="187"/>
      <c r="G1659" s="187"/>
      <c r="H1659" s="187"/>
      <c r="I1659" s="187"/>
      <c r="J1659" s="187"/>
      <c r="K1659" s="187"/>
      <c r="L1659" s="187">
        <v>590493</v>
      </c>
    </row>
    <row r="1660" spans="1:12" ht="18" customHeight="1">
      <c r="A1660" s="188"/>
      <c r="B1660" s="185" t="s">
        <v>797</v>
      </c>
      <c r="C1660" s="186" t="s">
        <v>490</v>
      </c>
      <c r="D1660" s="187">
        <v>2129352</v>
      </c>
      <c r="E1660" s="187"/>
      <c r="F1660" s="187"/>
      <c r="G1660" s="187"/>
      <c r="H1660" s="187"/>
      <c r="I1660" s="187"/>
      <c r="J1660" s="187"/>
      <c r="K1660" s="187"/>
      <c r="L1660" s="187">
        <v>2129352</v>
      </c>
    </row>
    <row r="1661" spans="1:12" ht="18" customHeight="1">
      <c r="A1661" s="188"/>
      <c r="B1661" s="185" t="s">
        <v>798</v>
      </c>
      <c r="C1661" s="186" t="s">
        <v>491</v>
      </c>
      <c r="D1661" s="187">
        <v>36662524.549999997</v>
      </c>
      <c r="E1661" s="187"/>
      <c r="F1661" s="187"/>
      <c r="G1661" s="187"/>
      <c r="H1661" s="187"/>
      <c r="I1661" s="187"/>
      <c r="J1661" s="187"/>
      <c r="K1661" s="187"/>
      <c r="L1661" s="187">
        <v>36662524.549999997</v>
      </c>
    </row>
    <row r="1662" spans="1:12" ht="18" customHeight="1">
      <c r="A1662" s="188"/>
      <c r="B1662" s="185" t="s">
        <v>822</v>
      </c>
      <c r="C1662" s="186" t="s">
        <v>494</v>
      </c>
      <c r="D1662" s="187">
        <v>4908256</v>
      </c>
      <c r="E1662" s="187"/>
      <c r="F1662" s="187"/>
      <c r="G1662" s="187"/>
      <c r="H1662" s="187"/>
      <c r="I1662" s="187"/>
      <c r="J1662" s="187"/>
      <c r="K1662" s="187"/>
      <c r="L1662" s="187">
        <v>4908256</v>
      </c>
    </row>
    <row r="1663" spans="1:12" ht="18" customHeight="1">
      <c r="A1663" s="188"/>
      <c r="B1663" s="185" t="s">
        <v>816</v>
      </c>
      <c r="C1663" s="186" t="s">
        <v>495</v>
      </c>
      <c r="D1663" s="187">
        <v>1377410</v>
      </c>
      <c r="E1663" s="187"/>
      <c r="F1663" s="187"/>
      <c r="G1663" s="187"/>
      <c r="H1663" s="187"/>
      <c r="I1663" s="187"/>
      <c r="J1663" s="187"/>
      <c r="K1663" s="187"/>
      <c r="L1663" s="187">
        <v>1377410</v>
      </c>
    </row>
    <row r="1664" spans="1:12" ht="18" customHeight="1">
      <c r="A1664" s="188"/>
      <c r="B1664" s="185" t="s">
        <v>799</v>
      </c>
      <c r="C1664" s="186" t="s">
        <v>496</v>
      </c>
      <c r="D1664" s="187">
        <v>187080524.5</v>
      </c>
      <c r="E1664" s="187"/>
      <c r="F1664" s="187"/>
      <c r="G1664" s="187"/>
      <c r="H1664" s="187">
        <v>5238233</v>
      </c>
      <c r="I1664" s="187"/>
      <c r="J1664" s="187"/>
      <c r="K1664" s="187"/>
      <c r="L1664" s="187">
        <v>192318757.5</v>
      </c>
    </row>
    <row r="1665" spans="1:12" ht="18" customHeight="1">
      <c r="A1665" s="188"/>
      <c r="B1665" s="185" t="s">
        <v>810</v>
      </c>
      <c r="C1665" s="186" t="s">
        <v>500</v>
      </c>
      <c r="D1665" s="187">
        <v>1853179</v>
      </c>
      <c r="E1665" s="187"/>
      <c r="F1665" s="187"/>
      <c r="G1665" s="187"/>
      <c r="H1665" s="187">
        <v>114600</v>
      </c>
      <c r="I1665" s="187"/>
      <c r="J1665" s="187"/>
      <c r="K1665" s="187"/>
      <c r="L1665" s="187">
        <v>1967779</v>
      </c>
    </row>
    <row r="1666" spans="1:12" ht="18" customHeight="1">
      <c r="A1666" s="188"/>
      <c r="B1666" s="185" t="s">
        <v>832</v>
      </c>
      <c r="C1666" s="186" t="s">
        <v>501</v>
      </c>
      <c r="D1666" s="187"/>
      <c r="E1666" s="187"/>
      <c r="F1666" s="187"/>
      <c r="G1666" s="187"/>
      <c r="H1666" s="187">
        <v>1169358</v>
      </c>
      <c r="I1666" s="187"/>
      <c r="J1666" s="187"/>
      <c r="K1666" s="187"/>
      <c r="L1666" s="187">
        <v>1169358</v>
      </c>
    </row>
    <row r="1667" spans="1:12" ht="18" customHeight="1">
      <c r="A1667" s="188"/>
      <c r="B1667" s="185" t="s">
        <v>801</v>
      </c>
      <c r="C1667" s="186" t="s">
        <v>504</v>
      </c>
      <c r="D1667" s="187">
        <v>2956091.13</v>
      </c>
      <c r="E1667" s="187"/>
      <c r="F1667" s="187"/>
      <c r="G1667" s="187"/>
      <c r="H1667" s="187"/>
      <c r="I1667" s="187">
        <v>399463.7</v>
      </c>
      <c r="J1667" s="187">
        <v>11966422.24</v>
      </c>
      <c r="K1667" s="187"/>
      <c r="L1667" s="187">
        <v>15321977.07</v>
      </c>
    </row>
    <row r="1668" spans="1:12" ht="18" customHeight="1">
      <c r="A1668" s="188"/>
      <c r="B1668" s="185" t="s">
        <v>811</v>
      </c>
      <c r="C1668" s="186" t="s">
        <v>505</v>
      </c>
      <c r="D1668" s="187">
        <v>50000</v>
      </c>
      <c r="E1668" s="187"/>
      <c r="F1668" s="187"/>
      <c r="G1668" s="187"/>
      <c r="H1668" s="187"/>
      <c r="I1668" s="187"/>
      <c r="J1668" s="187"/>
      <c r="K1668" s="187"/>
      <c r="L1668" s="187">
        <v>50000</v>
      </c>
    </row>
    <row r="1669" spans="1:12" ht="18" customHeight="1">
      <c r="A1669" s="188"/>
      <c r="B1669" s="185" t="s">
        <v>812</v>
      </c>
      <c r="C1669" s="186" t="s">
        <v>507</v>
      </c>
      <c r="D1669" s="187">
        <v>6722395</v>
      </c>
      <c r="E1669" s="187"/>
      <c r="F1669" s="187"/>
      <c r="G1669" s="187"/>
      <c r="H1669" s="187">
        <v>1087259</v>
      </c>
      <c r="I1669" s="187"/>
      <c r="J1669" s="187"/>
      <c r="K1669" s="187"/>
      <c r="L1669" s="187">
        <v>7809654</v>
      </c>
    </row>
    <row r="1670" spans="1:12" ht="18" customHeight="1">
      <c r="A1670" s="188"/>
      <c r="B1670" s="185" t="s">
        <v>802</v>
      </c>
      <c r="C1670" s="186" t="s">
        <v>508</v>
      </c>
      <c r="D1670" s="187">
        <v>2390663</v>
      </c>
      <c r="E1670" s="187"/>
      <c r="F1670" s="187"/>
      <c r="G1670" s="187"/>
      <c r="H1670" s="187">
        <v>151350</v>
      </c>
      <c r="I1670" s="187"/>
      <c r="J1670" s="187"/>
      <c r="K1670" s="187"/>
      <c r="L1670" s="187">
        <v>2542013</v>
      </c>
    </row>
    <row r="1671" spans="1:12" ht="18" customHeight="1">
      <c r="A1671" s="188"/>
      <c r="B1671" s="185" t="s">
        <v>844</v>
      </c>
      <c r="C1671" s="186" t="s">
        <v>510</v>
      </c>
      <c r="D1671" s="187">
        <v>176300</v>
      </c>
      <c r="E1671" s="187"/>
      <c r="F1671" s="187"/>
      <c r="G1671" s="187"/>
      <c r="H1671" s="187"/>
      <c r="I1671" s="187"/>
      <c r="J1671" s="187"/>
      <c r="K1671" s="187"/>
      <c r="L1671" s="187">
        <v>176300</v>
      </c>
    </row>
    <row r="1672" spans="1:12" ht="18" customHeight="1">
      <c r="A1672" s="188"/>
      <c r="B1672" s="185" t="s">
        <v>804</v>
      </c>
      <c r="C1672" s="186" t="s">
        <v>765</v>
      </c>
      <c r="D1672" s="187">
        <v>11328523.02</v>
      </c>
      <c r="E1672" s="187"/>
      <c r="F1672" s="187"/>
      <c r="G1672" s="187"/>
      <c r="H1672" s="187">
        <v>668311</v>
      </c>
      <c r="I1672" s="187"/>
      <c r="J1672" s="187"/>
      <c r="K1672" s="187"/>
      <c r="L1672" s="187">
        <v>11996834.02</v>
      </c>
    </row>
    <row r="1673" spans="1:12" ht="18" customHeight="1">
      <c r="A1673" s="188"/>
      <c r="B1673" s="185" t="s">
        <v>895</v>
      </c>
      <c r="C1673" s="186" t="s">
        <v>537</v>
      </c>
      <c r="D1673" s="187">
        <v>14611181.050000001</v>
      </c>
      <c r="E1673" s="187"/>
      <c r="F1673" s="187"/>
      <c r="G1673" s="187"/>
      <c r="H1673" s="187">
        <v>24150749.350000001</v>
      </c>
      <c r="I1673" s="187"/>
      <c r="J1673" s="187"/>
      <c r="K1673" s="187"/>
      <c r="L1673" s="187">
        <v>38761930.400000006</v>
      </c>
    </row>
    <row r="1674" spans="1:12" ht="18" customHeight="1">
      <c r="A1674" s="188"/>
      <c r="B1674" s="185" t="s">
        <v>921</v>
      </c>
      <c r="C1674" s="186" t="s">
        <v>539</v>
      </c>
      <c r="D1674" s="187">
        <v>405523809.70999998</v>
      </c>
      <c r="E1674" s="187"/>
      <c r="F1674" s="187"/>
      <c r="G1674" s="187"/>
      <c r="H1674" s="187">
        <v>1296085803.8399999</v>
      </c>
      <c r="I1674" s="187"/>
      <c r="J1674" s="187"/>
      <c r="K1674" s="187"/>
      <c r="L1674" s="187">
        <v>1701609613.55</v>
      </c>
    </row>
    <row r="1675" spans="1:12" ht="18" customHeight="1">
      <c r="A1675" s="188"/>
      <c r="B1675" s="185" t="s">
        <v>834</v>
      </c>
      <c r="C1675" s="186" t="s">
        <v>552</v>
      </c>
      <c r="D1675" s="187">
        <v>55875000</v>
      </c>
      <c r="E1675" s="187"/>
      <c r="F1675" s="187"/>
      <c r="G1675" s="187"/>
      <c r="H1675" s="187"/>
      <c r="I1675" s="187">
        <v>153602005</v>
      </c>
      <c r="J1675" s="187"/>
      <c r="K1675" s="187"/>
      <c r="L1675" s="187">
        <v>209477005</v>
      </c>
    </row>
    <row r="1676" spans="1:12" ht="18" customHeight="1">
      <c r="A1676" s="188"/>
      <c r="B1676" s="185" t="s">
        <v>896</v>
      </c>
      <c r="C1676" s="186" t="s">
        <v>553</v>
      </c>
      <c r="D1676" s="187">
        <v>2800000</v>
      </c>
      <c r="E1676" s="187"/>
      <c r="F1676" s="187"/>
      <c r="G1676" s="187"/>
      <c r="H1676" s="187"/>
      <c r="I1676" s="187"/>
      <c r="J1676" s="187"/>
      <c r="K1676" s="187"/>
      <c r="L1676" s="187">
        <v>2800000</v>
      </c>
    </row>
    <row r="1677" spans="1:12" ht="18" customHeight="1">
      <c r="A1677" s="188"/>
      <c r="B1677" s="185" t="s">
        <v>884</v>
      </c>
      <c r="C1677" s="186" t="s">
        <v>565</v>
      </c>
      <c r="D1677" s="187">
        <v>5914254.7699999996</v>
      </c>
      <c r="E1677" s="187"/>
      <c r="F1677" s="187"/>
      <c r="G1677" s="187"/>
      <c r="H1677" s="187"/>
      <c r="I1677" s="187"/>
      <c r="J1677" s="187"/>
      <c r="K1677" s="187"/>
      <c r="L1677" s="187">
        <v>5914254.7699999996</v>
      </c>
    </row>
    <row r="1678" spans="1:12" ht="18" customHeight="1">
      <c r="A1678" s="188"/>
      <c r="B1678" s="185" t="s">
        <v>854</v>
      </c>
      <c r="C1678" s="186" t="s">
        <v>566</v>
      </c>
      <c r="D1678" s="187">
        <v>1499999.37</v>
      </c>
      <c r="E1678" s="187"/>
      <c r="F1678" s="187"/>
      <c r="G1678" s="187"/>
      <c r="H1678" s="187"/>
      <c r="I1678" s="187"/>
      <c r="J1678" s="187"/>
      <c r="K1678" s="187"/>
      <c r="L1678" s="187">
        <v>1499999.37</v>
      </c>
    </row>
    <row r="1679" spans="1:12" ht="18" customHeight="1">
      <c r="A1679" s="188"/>
      <c r="B1679" s="185" t="s">
        <v>817</v>
      </c>
      <c r="C1679" s="186" t="s">
        <v>573</v>
      </c>
      <c r="D1679" s="187">
        <v>21425623</v>
      </c>
      <c r="E1679" s="187"/>
      <c r="F1679" s="187"/>
      <c r="G1679" s="187"/>
      <c r="H1679" s="187"/>
      <c r="I1679" s="187"/>
      <c r="J1679" s="187"/>
      <c r="K1679" s="187"/>
      <c r="L1679" s="187">
        <v>21425623</v>
      </c>
    </row>
    <row r="1680" spans="1:12" ht="18" customHeight="1">
      <c r="A1680" s="188"/>
      <c r="B1680" s="185" t="s">
        <v>805</v>
      </c>
      <c r="C1680" s="186" t="s">
        <v>586</v>
      </c>
      <c r="D1680" s="187">
        <v>2509115377.1399999</v>
      </c>
      <c r="E1680" s="187"/>
      <c r="F1680" s="187">
        <v>2885032701.6399999</v>
      </c>
      <c r="G1680" s="187">
        <v>0</v>
      </c>
      <c r="H1680" s="187">
        <v>35469167.380000003</v>
      </c>
      <c r="I1680" s="187"/>
      <c r="J1680" s="187"/>
      <c r="K1680" s="187"/>
      <c r="L1680" s="187">
        <v>5429617246.1599998</v>
      </c>
    </row>
    <row r="1681" spans="1:12" ht="18" customHeight="1">
      <c r="A1681" s="188"/>
      <c r="B1681" s="185" t="s">
        <v>885</v>
      </c>
      <c r="C1681" s="186" t="s">
        <v>588</v>
      </c>
      <c r="D1681" s="187">
        <v>0</v>
      </c>
      <c r="E1681" s="187"/>
      <c r="F1681" s="187"/>
      <c r="G1681" s="187"/>
      <c r="H1681" s="187"/>
      <c r="I1681" s="187"/>
      <c r="J1681" s="187"/>
      <c r="K1681" s="187"/>
      <c r="L1681" s="187">
        <v>0</v>
      </c>
    </row>
    <row r="1682" spans="1:12" ht="18" customHeight="1">
      <c r="A1682" s="188"/>
      <c r="B1682" s="185" t="s">
        <v>824</v>
      </c>
      <c r="C1682" s="186" t="s">
        <v>590</v>
      </c>
      <c r="D1682" s="187">
        <v>8480000</v>
      </c>
      <c r="E1682" s="187"/>
      <c r="F1682" s="187"/>
      <c r="G1682" s="187"/>
      <c r="H1682" s="187"/>
      <c r="I1682" s="187"/>
      <c r="J1682" s="187"/>
      <c r="K1682" s="187"/>
      <c r="L1682" s="187">
        <v>8480000</v>
      </c>
    </row>
    <row r="1683" spans="1:12" ht="18" customHeight="1">
      <c r="A1683" s="188"/>
      <c r="B1683" s="185" t="s">
        <v>806</v>
      </c>
      <c r="C1683" s="186" t="s">
        <v>591</v>
      </c>
      <c r="D1683" s="187">
        <v>26488288.48</v>
      </c>
      <c r="E1683" s="187"/>
      <c r="F1683" s="187"/>
      <c r="G1683" s="187"/>
      <c r="H1683" s="187">
        <v>920788</v>
      </c>
      <c r="I1683" s="187"/>
      <c r="J1683" s="187"/>
      <c r="K1683" s="187"/>
      <c r="L1683" s="187">
        <v>27409076.48</v>
      </c>
    </row>
    <row r="1684" spans="1:12" ht="18" customHeight="1">
      <c r="A1684" s="188"/>
      <c r="B1684" s="185" t="s">
        <v>807</v>
      </c>
      <c r="C1684" s="186" t="s">
        <v>592</v>
      </c>
      <c r="D1684" s="187">
        <v>31650855.140000001</v>
      </c>
      <c r="E1684" s="187"/>
      <c r="F1684" s="187">
        <v>22495255</v>
      </c>
      <c r="G1684" s="187"/>
      <c r="H1684" s="187">
        <v>318768</v>
      </c>
      <c r="I1684" s="187"/>
      <c r="J1684" s="187"/>
      <c r="K1684" s="187"/>
      <c r="L1684" s="187">
        <v>54464878.140000001</v>
      </c>
    </row>
    <row r="1685" spans="1:12" ht="18" customHeight="1">
      <c r="A1685" s="188"/>
      <c r="B1685" s="185" t="s">
        <v>818</v>
      </c>
      <c r="C1685" s="186" t="s">
        <v>596</v>
      </c>
      <c r="D1685" s="187">
        <v>5921676</v>
      </c>
      <c r="E1685" s="187"/>
      <c r="F1685" s="187"/>
      <c r="G1685" s="187"/>
      <c r="H1685" s="187">
        <v>0</v>
      </c>
      <c r="I1685" s="187"/>
      <c r="J1685" s="187"/>
      <c r="K1685" s="187"/>
      <c r="L1685" s="187">
        <v>5921676</v>
      </c>
    </row>
    <row r="1686" spans="1:12" ht="18" customHeight="1">
      <c r="A1686" s="188"/>
      <c r="B1686" s="185" t="s">
        <v>876</v>
      </c>
      <c r="C1686" s="186" t="s">
        <v>601</v>
      </c>
      <c r="D1686" s="187">
        <v>547946314.74000001</v>
      </c>
      <c r="E1686" s="187"/>
      <c r="F1686" s="187"/>
      <c r="G1686" s="187"/>
      <c r="H1686" s="187">
        <v>314316620.08999997</v>
      </c>
      <c r="I1686" s="187"/>
      <c r="J1686" s="187">
        <v>0</v>
      </c>
      <c r="K1686" s="187"/>
      <c r="L1686" s="187">
        <v>862262934.82999992</v>
      </c>
    </row>
    <row r="1687" spans="1:12" ht="18" customHeight="1">
      <c r="A1687" s="188"/>
      <c r="B1687" s="185" t="s">
        <v>887</v>
      </c>
      <c r="C1687" s="186" t="s">
        <v>604</v>
      </c>
      <c r="D1687" s="187">
        <v>9113175.7899999991</v>
      </c>
      <c r="E1687" s="187"/>
      <c r="F1687" s="187"/>
      <c r="G1687" s="187"/>
      <c r="H1687" s="187"/>
      <c r="I1687" s="187"/>
      <c r="J1687" s="187">
        <v>37052035.490000002</v>
      </c>
      <c r="K1687" s="187"/>
      <c r="L1687" s="187">
        <v>46165211.280000001</v>
      </c>
    </row>
    <row r="1688" spans="1:12" ht="18" customHeight="1">
      <c r="A1688" s="188"/>
      <c r="B1688" s="185" t="s">
        <v>900</v>
      </c>
      <c r="C1688" s="186" t="s">
        <v>606</v>
      </c>
      <c r="D1688" s="187">
        <v>5438458</v>
      </c>
      <c r="E1688" s="187"/>
      <c r="F1688" s="187"/>
      <c r="G1688" s="187"/>
      <c r="H1688" s="187"/>
      <c r="I1688" s="187"/>
      <c r="J1688" s="187"/>
      <c r="K1688" s="187"/>
      <c r="L1688" s="187">
        <v>5438458</v>
      </c>
    </row>
    <row r="1689" spans="1:12" ht="18" customHeight="1">
      <c r="A1689" s="188"/>
      <c r="B1689" s="185" t="s">
        <v>878</v>
      </c>
      <c r="C1689" s="186" t="s">
        <v>608</v>
      </c>
      <c r="D1689" s="187">
        <v>1429245619.9200001</v>
      </c>
      <c r="E1689" s="187"/>
      <c r="F1689" s="187"/>
      <c r="G1689" s="187"/>
      <c r="H1689" s="187">
        <v>0</v>
      </c>
      <c r="I1689" s="187">
        <v>1832708.24</v>
      </c>
      <c r="J1689" s="187">
        <v>665950004.53999996</v>
      </c>
      <c r="K1689" s="187"/>
      <c r="L1689" s="187">
        <v>2097028332.7</v>
      </c>
    </row>
    <row r="1690" spans="1:12" ht="18" customHeight="1">
      <c r="A1690" s="188"/>
      <c r="B1690" s="185" t="s">
        <v>808</v>
      </c>
      <c r="C1690" s="186" t="s">
        <v>609</v>
      </c>
      <c r="D1690" s="187">
        <v>11337609481.59</v>
      </c>
      <c r="E1690" s="187"/>
      <c r="F1690" s="187">
        <v>59053870</v>
      </c>
      <c r="G1690" s="187"/>
      <c r="H1690" s="187">
        <v>6233542</v>
      </c>
      <c r="I1690" s="187"/>
      <c r="J1690" s="187">
        <v>0</v>
      </c>
      <c r="K1690" s="187"/>
      <c r="L1690" s="187">
        <v>11402896893.59</v>
      </c>
    </row>
    <row r="1691" spans="1:12" ht="18" customHeight="1">
      <c r="A1691" s="188"/>
      <c r="B1691" s="185" t="s">
        <v>840</v>
      </c>
      <c r="C1691" s="186" t="s">
        <v>611</v>
      </c>
      <c r="D1691" s="187">
        <v>56219124.18</v>
      </c>
      <c r="E1691" s="187"/>
      <c r="F1691" s="187"/>
      <c r="G1691" s="187"/>
      <c r="H1691" s="187"/>
      <c r="I1691" s="187"/>
      <c r="J1691" s="187"/>
      <c r="K1691" s="187"/>
      <c r="L1691" s="187">
        <v>56219124.18</v>
      </c>
    </row>
    <row r="1692" spans="1:12" ht="18" customHeight="1">
      <c r="A1692" s="188"/>
      <c r="B1692" s="185" t="s">
        <v>813</v>
      </c>
      <c r="C1692" s="186" t="s">
        <v>613</v>
      </c>
      <c r="D1692" s="187">
        <v>1219141696.9100001</v>
      </c>
      <c r="E1692" s="187"/>
      <c r="F1692" s="187"/>
      <c r="G1692" s="187"/>
      <c r="H1692" s="187"/>
      <c r="I1692" s="187"/>
      <c r="J1692" s="187"/>
      <c r="K1692" s="187"/>
      <c r="L1692" s="187">
        <v>1219141696.9100001</v>
      </c>
    </row>
    <row r="1693" spans="1:12" ht="18" customHeight="1">
      <c r="A1693" s="188"/>
      <c r="B1693" s="185" t="s">
        <v>841</v>
      </c>
      <c r="C1693" s="186" t="s">
        <v>614</v>
      </c>
      <c r="D1693" s="187">
        <v>313138853.76999998</v>
      </c>
      <c r="E1693" s="187"/>
      <c r="F1693" s="187"/>
      <c r="G1693" s="187"/>
      <c r="H1693" s="187">
        <v>114475878.56</v>
      </c>
      <c r="I1693" s="187">
        <v>9734682.5600000005</v>
      </c>
      <c r="J1693" s="187">
        <v>38286093.859999999</v>
      </c>
      <c r="K1693" s="187"/>
      <c r="L1693" s="187">
        <v>475635508.75</v>
      </c>
    </row>
    <row r="1694" spans="1:12" ht="18" customHeight="1">
      <c r="A1694" s="188"/>
      <c r="B1694" s="185" t="s">
        <v>868</v>
      </c>
      <c r="C1694" s="186" t="s">
        <v>617</v>
      </c>
      <c r="D1694" s="187">
        <v>79978903.959999993</v>
      </c>
      <c r="E1694" s="187"/>
      <c r="F1694" s="187"/>
      <c r="G1694" s="187"/>
      <c r="H1694" s="187"/>
      <c r="I1694" s="187"/>
      <c r="J1694" s="187"/>
      <c r="K1694" s="187"/>
      <c r="L1694" s="187">
        <v>79978903.959999993</v>
      </c>
    </row>
    <row r="1695" spans="1:12" ht="18" customHeight="1">
      <c r="A1695" s="188"/>
      <c r="C1695" s="186" t="s">
        <v>922</v>
      </c>
      <c r="D1695" s="187">
        <v>18864896631.119999</v>
      </c>
      <c r="E1695" s="187"/>
      <c r="F1695" s="187">
        <v>2966581826.6399999</v>
      </c>
      <c r="G1695" s="187">
        <v>0</v>
      </c>
      <c r="H1695" s="187">
        <v>1805904144.2199998</v>
      </c>
      <c r="I1695" s="187">
        <v>165568859.5</v>
      </c>
      <c r="J1695" s="187">
        <v>753254556.13</v>
      </c>
      <c r="K1695" s="187"/>
      <c r="L1695" s="187">
        <v>24556206017.609997</v>
      </c>
    </row>
    <row r="1696" spans="1:12" ht="18" customHeight="1">
      <c r="A1696" s="188" t="s">
        <v>678</v>
      </c>
      <c r="B1696" s="185" t="s">
        <v>777</v>
      </c>
      <c r="C1696" s="186" t="s">
        <v>442</v>
      </c>
      <c r="D1696" s="187">
        <v>498875085.58999997</v>
      </c>
      <c r="E1696" s="187"/>
      <c r="F1696" s="187"/>
      <c r="G1696" s="187">
        <v>11328679.73</v>
      </c>
      <c r="H1696" s="187">
        <v>562289.43999999994</v>
      </c>
      <c r="I1696" s="187"/>
      <c r="J1696" s="187"/>
      <c r="K1696" s="187"/>
      <c r="L1696" s="187">
        <v>510766054.75999999</v>
      </c>
    </row>
    <row r="1697" spans="1:12" ht="18" customHeight="1">
      <c r="A1697" s="188"/>
      <c r="B1697" s="185" t="s">
        <v>778</v>
      </c>
      <c r="C1697" s="186" t="s">
        <v>443</v>
      </c>
      <c r="D1697" s="187">
        <v>9682981.8599999994</v>
      </c>
      <c r="E1697" s="187"/>
      <c r="F1697" s="187"/>
      <c r="G1697" s="187"/>
      <c r="H1697" s="187"/>
      <c r="I1697" s="187"/>
      <c r="J1697" s="187"/>
      <c r="K1697" s="187"/>
      <c r="L1697" s="187">
        <v>9682981.8599999994</v>
      </c>
    </row>
    <row r="1698" spans="1:12" ht="18" customHeight="1">
      <c r="A1698" s="188"/>
      <c r="B1698" s="185" t="s">
        <v>779</v>
      </c>
      <c r="C1698" s="186" t="s">
        <v>445</v>
      </c>
      <c r="D1698" s="187">
        <v>9461950</v>
      </c>
      <c r="E1698" s="187"/>
      <c r="F1698" s="187"/>
      <c r="G1698" s="187">
        <v>23100</v>
      </c>
      <c r="H1698" s="187">
        <v>23100</v>
      </c>
      <c r="I1698" s="187"/>
      <c r="J1698" s="187"/>
      <c r="K1698" s="187"/>
      <c r="L1698" s="187">
        <v>9508150</v>
      </c>
    </row>
    <row r="1699" spans="1:12" ht="18" customHeight="1">
      <c r="A1699" s="188"/>
      <c r="B1699" s="185" t="s">
        <v>826</v>
      </c>
      <c r="C1699" s="186" t="s">
        <v>447</v>
      </c>
      <c r="D1699" s="187">
        <v>5454201</v>
      </c>
      <c r="E1699" s="187"/>
      <c r="F1699" s="187"/>
      <c r="G1699" s="187"/>
      <c r="H1699" s="187"/>
      <c r="I1699" s="187"/>
      <c r="J1699" s="187"/>
      <c r="K1699" s="187"/>
      <c r="L1699" s="187">
        <v>5454201</v>
      </c>
    </row>
    <row r="1700" spans="1:12" ht="18" customHeight="1">
      <c r="A1700" s="188"/>
      <c r="B1700" s="185" t="s">
        <v>827</v>
      </c>
      <c r="C1700" s="186" t="s">
        <v>449</v>
      </c>
      <c r="D1700" s="187">
        <v>8211002</v>
      </c>
      <c r="E1700" s="187"/>
      <c r="F1700" s="187"/>
      <c r="G1700" s="187"/>
      <c r="H1700" s="187"/>
      <c r="I1700" s="187"/>
      <c r="J1700" s="187"/>
      <c r="K1700" s="187"/>
      <c r="L1700" s="187">
        <v>8211002</v>
      </c>
    </row>
    <row r="1701" spans="1:12" ht="18" customHeight="1">
      <c r="A1701" s="188"/>
      <c r="B1701" s="185" t="s">
        <v>780</v>
      </c>
      <c r="C1701" s="186" t="s">
        <v>450</v>
      </c>
      <c r="D1701" s="187">
        <v>21026747.399999999</v>
      </c>
      <c r="E1701" s="187"/>
      <c r="F1701" s="187"/>
      <c r="G1701" s="187">
        <v>20071.919999999998</v>
      </c>
      <c r="H1701" s="187">
        <v>26762.560000000001</v>
      </c>
      <c r="I1701" s="187"/>
      <c r="J1701" s="187"/>
      <c r="K1701" s="187"/>
      <c r="L1701" s="187">
        <v>21073581.879999999</v>
      </c>
    </row>
    <row r="1702" spans="1:12" ht="18" customHeight="1">
      <c r="A1702" s="188"/>
      <c r="B1702" s="185" t="s">
        <v>781</v>
      </c>
      <c r="C1702" s="186" t="s">
        <v>452</v>
      </c>
      <c r="D1702" s="187">
        <v>2632049</v>
      </c>
      <c r="E1702" s="187"/>
      <c r="F1702" s="187"/>
      <c r="G1702" s="187"/>
      <c r="H1702" s="187"/>
      <c r="I1702" s="187"/>
      <c r="J1702" s="187"/>
      <c r="K1702" s="187"/>
      <c r="L1702" s="187">
        <v>2632049</v>
      </c>
    </row>
    <row r="1703" spans="1:12" ht="18" customHeight="1">
      <c r="A1703" s="188"/>
      <c r="B1703" s="185" t="s">
        <v>782</v>
      </c>
      <c r="C1703" s="186" t="s">
        <v>455</v>
      </c>
      <c r="D1703" s="187">
        <v>624302</v>
      </c>
      <c r="E1703" s="187"/>
      <c r="F1703" s="187"/>
      <c r="G1703" s="187"/>
      <c r="H1703" s="187"/>
      <c r="I1703" s="187"/>
      <c r="J1703" s="187"/>
      <c r="K1703" s="187"/>
      <c r="L1703" s="187">
        <v>624302</v>
      </c>
    </row>
    <row r="1704" spans="1:12" ht="18" customHeight="1">
      <c r="A1704" s="188"/>
      <c r="B1704" s="185" t="s">
        <v>820</v>
      </c>
      <c r="C1704" s="186" t="s">
        <v>457</v>
      </c>
      <c r="D1704" s="187">
        <v>1635448</v>
      </c>
      <c r="E1704" s="187"/>
      <c r="F1704" s="187"/>
      <c r="G1704" s="187"/>
      <c r="H1704" s="187"/>
      <c r="I1704" s="187"/>
      <c r="J1704" s="187"/>
      <c r="K1704" s="187"/>
      <c r="L1704" s="187">
        <v>1635448</v>
      </c>
    </row>
    <row r="1705" spans="1:12" ht="18" customHeight="1">
      <c r="A1705" s="188"/>
      <c r="B1705" s="185" t="s">
        <v>783</v>
      </c>
      <c r="C1705" s="186" t="s">
        <v>458</v>
      </c>
      <c r="D1705" s="187">
        <v>101383</v>
      </c>
      <c r="E1705" s="187"/>
      <c r="F1705" s="187"/>
      <c r="G1705" s="187"/>
      <c r="H1705" s="187"/>
      <c r="I1705" s="187"/>
      <c r="J1705" s="187"/>
      <c r="K1705" s="187"/>
      <c r="L1705" s="187">
        <v>101383</v>
      </c>
    </row>
    <row r="1706" spans="1:12" ht="18" customHeight="1">
      <c r="A1706" s="188"/>
      <c r="B1706" s="185" t="s">
        <v>784</v>
      </c>
      <c r="C1706" s="186" t="s">
        <v>459</v>
      </c>
      <c r="D1706" s="187">
        <v>918163.14</v>
      </c>
      <c r="E1706" s="187"/>
      <c r="F1706" s="187"/>
      <c r="G1706" s="187"/>
      <c r="H1706" s="187"/>
      <c r="I1706" s="187"/>
      <c r="J1706" s="187"/>
      <c r="K1706" s="187"/>
      <c r="L1706" s="187">
        <v>918163.14</v>
      </c>
    </row>
    <row r="1707" spans="1:12" ht="18" customHeight="1">
      <c r="A1707" s="188"/>
      <c r="B1707" s="185" t="s">
        <v>815</v>
      </c>
      <c r="C1707" s="186" t="s">
        <v>462</v>
      </c>
      <c r="D1707" s="187">
        <v>0</v>
      </c>
      <c r="E1707" s="187"/>
      <c r="F1707" s="187"/>
      <c r="G1707" s="187"/>
      <c r="H1707" s="187"/>
      <c r="I1707" s="187"/>
      <c r="J1707" s="187"/>
      <c r="K1707" s="187"/>
      <c r="L1707" s="187">
        <v>0</v>
      </c>
    </row>
    <row r="1708" spans="1:12" ht="18" customHeight="1">
      <c r="A1708" s="188"/>
      <c r="B1708" s="185" t="s">
        <v>785</v>
      </c>
      <c r="C1708" s="186" t="s">
        <v>463</v>
      </c>
      <c r="D1708" s="187">
        <v>3304575</v>
      </c>
      <c r="E1708" s="187"/>
      <c r="F1708" s="187"/>
      <c r="G1708" s="187">
        <v>8363.25</v>
      </c>
      <c r="H1708" s="187">
        <v>8363.25</v>
      </c>
      <c r="I1708" s="187"/>
      <c r="J1708" s="187"/>
      <c r="K1708" s="187"/>
      <c r="L1708" s="187">
        <v>3321301.5</v>
      </c>
    </row>
    <row r="1709" spans="1:12" ht="18" customHeight="1">
      <c r="A1709" s="188"/>
      <c r="B1709" s="185" t="s">
        <v>786</v>
      </c>
      <c r="C1709" s="186" t="s">
        <v>471</v>
      </c>
      <c r="D1709" s="187">
        <v>27533360.579999998</v>
      </c>
      <c r="E1709" s="187"/>
      <c r="F1709" s="187"/>
      <c r="G1709" s="187"/>
      <c r="H1709" s="187">
        <v>183910</v>
      </c>
      <c r="I1709" s="187"/>
      <c r="J1709" s="187"/>
      <c r="K1709" s="187"/>
      <c r="L1709" s="187">
        <v>27717270.579999998</v>
      </c>
    </row>
    <row r="1710" spans="1:12" ht="18" customHeight="1">
      <c r="A1710" s="188"/>
      <c r="B1710" s="185" t="s">
        <v>787</v>
      </c>
      <c r="C1710" s="186" t="s">
        <v>472</v>
      </c>
      <c r="D1710" s="187">
        <v>17721956.969999999</v>
      </c>
      <c r="E1710" s="187"/>
      <c r="F1710" s="187"/>
      <c r="G1710" s="187">
        <v>289231.64</v>
      </c>
      <c r="H1710" s="187">
        <v>580848</v>
      </c>
      <c r="I1710" s="187"/>
      <c r="J1710" s="187"/>
      <c r="K1710" s="187"/>
      <c r="L1710" s="187">
        <v>18592036.609999999</v>
      </c>
    </row>
    <row r="1711" spans="1:12" ht="18" customHeight="1">
      <c r="A1711" s="188"/>
      <c r="B1711" s="185" t="s">
        <v>788</v>
      </c>
      <c r="C1711" s="186" t="s">
        <v>475</v>
      </c>
      <c r="D1711" s="187">
        <v>1931996</v>
      </c>
      <c r="E1711" s="187"/>
      <c r="F1711" s="187"/>
      <c r="G1711" s="187"/>
      <c r="H1711" s="187"/>
      <c r="I1711" s="187"/>
      <c r="J1711" s="187"/>
      <c r="K1711" s="187"/>
      <c r="L1711" s="187">
        <v>1931996</v>
      </c>
    </row>
    <row r="1712" spans="1:12" ht="18" customHeight="1">
      <c r="A1712" s="188"/>
      <c r="B1712" s="185" t="s">
        <v>789</v>
      </c>
      <c r="C1712" s="186" t="s">
        <v>476</v>
      </c>
      <c r="D1712" s="187">
        <v>28057888.75</v>
      </c>
      <c r="E1712" s="187"/>
      <c r="F1712" s="187"/>
      <c r="G1712" s="187">
        <v>1085379</v>
      </c>
      <c r="H1712" s="187">
        <v>1235852</v>
      </c>
      <c r="I1712" s="187"/>
      <c r="J1712" s="187"/>
      <c r="K1712" s="187"/>
      <c r="L1712" s="187">
        <v>30379119.75</v>
      </c>
    </row>
    <row r="1713" spans="1:12" ht="18" customHeight="1">
      <c r="A1713" s="188"/>
      <c r="B1713" s="185" t="s">
        <v>790</v>
      </c>
      <c r="C1713" s="186" t="s">
        <v>477</v>
      </c>
      <c r="D1713" s="187">
        <v>13395352.01</v>
      </c>
      <c r="E1713" s="187"/>
      <c r="F1713" s="187"/>
      <c r="G1713" s="187">
        <v>882743</v>
      </c>
      <c r="H1713" s="187">
        <v>597597</v>
      </c>
      <c r="I1713" s="187"/>
      <c r="J1713" s="187"/>
      <c r="K1713" s="187"/>
      <c r="L1713" s="187">
        <v>14875692.01</v>
      </c>
    </row>
    <row r="1714" spans="1:12" ht="18" customHeight="1">
      <c r="A1714" s="188"/>
      <c r="B1714" s="185" t="s">
        <v>791</v>
      </c>
      <c r="C1714" s="186" t="s">
        <v>478</v>
      </c>
      <c r="D1714" s="187">
        <v>5564892.2300000004</v>
      </c>
      <c r="E1714" s="187"/>
      <c r="F1714" s="187"/>
      <c r="G1714" s="187"/>
      <c r="H1714" s="187">
        <v>120186</v>
      </c>
      <c r="I1714" s="187"/>
      <c r="J1714" s="187"/>
      <c r="K1714" s="187"/>
      <c r="L1714" s="187">
        <v>5685078.2300000004</v>
      </c>
    </row>
    <row r="1715" spans="1:12" ht="18" customHeight="1">
      <c r="A1715" s="188"/>
      <c r="B1715" s="185" t="s">
        <v>792</v>
      </c>
      <c r="C1715" s="186" t="s">
        <v>480</v>
      </c>
      <c r="D1715" s="187">
        <v>11411173.470000001</v>
      </c>
      <c r="E1715" s="187"/>
      <c r="F1715" s="187"/>
      <c r="G1715" s="187">
        <v>470612</v>
      </c>
      <c r="H1715" s="187">
        <v>291792</v>
      </c>
      <c r="I1715" s="187"/>
      <c r="J1715" s="187"/>
      <c r="K1715" s="187"/>
      <c r="L1715" s="187">
        <v>12173577.470000001</v>
      </c>
    </row>
    <row r="1716" spans="1:12" ht="18" customHeight="1">
      <c r="A1716" s="188"/>
      <c r="B1716" s="185" t="s">
        <v>793</v>
      </c>
      <c r="C1716" s="186" t="s">
        <v>482</v>
      </c>
      <c r="D1716" s="187">
        <v>6321651.0199999996</v>
      </c>
      <c r="E1716" s="187"/>
      <c r="F1716" s="187"/>
      <c r="G1716" s="187">
        <v>279793.55</v>
      </c>
      <c r="H1716" s="187"/>
      <c r="I1716" s="187"/>
      <c r="J1716" s="187"/>
      <c r="K1716" s="187"/>
      <c r="L1716" s="187">
        <v>6601444.5699999994</v>
      </c>
    </row>
    <row r="1717" spans="1:12" ht="18" customHeight="1">
      <c r="A1717" s="188"/>
      <c r="B1717" s="185" t="s">
        <v>794</v>
      </c>
      <c r="C1717" s="186" t="s">
        <v>484</v>
      </c>
      <c r="D1717" s="187">
        <v>4021597.8</v>
      </c>
      <c r="E1717" s="187"/>
      <c r="F1717" s="187"/>
      <c r="G1717" s="187"/>
      <c r="H1717" s="187"/>
      <c r="I1717" s="187"/>
      <c r="J1717" s="187"/>
      <c r="K1717" s="187"/>
      <c r="L1717" s="187">
        <v>4021597.8</v>
      </c>
    </row>
    <row r="1718" spans="1:12" ht="18" customHeight="1">
      <c r="A1718" s="188"/>
      <c r="B1718" s="185" t="s">
        <v>795</v>
      </c>
      <c r="C1718" s="186" t="s">
        <v>486</v>
      </c>
      <c r="D1718" s="187">
        <v>52182984.740000002</v>
      </c>
      <c r="E1718" s="187"/>
      <c r="F1718" s="187"/>
      <c r="G1718" s="187">
        <v>18655725.550000001</v>
      </c>
      <c r="H1718" s="187">
        <v>800000</v>
      </c>
      <c r="I1718" s="187"/>
      <c r="J1718" s="187"/>
      <c r="K1718" s="187"/>
      <c r="L1718" s="187">
        <v>71638710.290000007</v>
      </c>
    </row>
    <row r="1719" spans="1:12" ht="18" customHeight="1">
      <c r="A1719" s="188"/>
      <c r="B1719" s="185" t="s">
        <v>821</v>
      </c>
      <c r="C1719" s="186" t="s">
        <v>488</v>
      </c>
      <c r="D1719" s="187">
        <v>2693853</v>
      </c>
      <c r="E1719" s="187"/>
      <c r="F1719" s="187"/>
      <c r="G1719" s="187">
        <v>141495</v>
      </c>
      <c r="H1719" s="187">
        <v>204940</v>
      </c>
      <c r="I1719" s="187"/>
      <c r="J1719" s="187"/>
      <c r="K1719" s="187"/>
      <c r="L1719" s="187">
        <v>3040288</v>
      </c>
    </row>
    <row r="1720" spans="1:12" ht="18" customHeight="1">
      <c r="A1720" s="188"/>
      <c r="B1720" s="185" t="s">
        <v>796</v>
      </c>
      <c r="C1720" s="186" t="s">
        <v>489</v>
      </c>
      <c r="D1720" s="187">
        <v>2141332</v>
      </c>
      <c r="E1720" s="187"/>
      <c r="F1720" s="187"/>
      <c r="G1720" s="187"/>
      <c r="H1720" s="187">
        <v>47236</v>
      </c>
      <c r="I1720" s="187"/>
      <c r="J1720" s="187"/>
      <c r="K1720" s="187"/>
      <c r="L1720" s="187">
        <v>2188568</v>
      </c>
    </row>
    <row r="1721" spans="1:12" ht="18" customHeight="1">
      <c r="A1721" s="188"/>
      <c r="B1721" s="185" t="s">
        <v>797</v>
      </c>
      <c r="C1721" s="186" t="s">
        <v>490</v>
      </c>
      <c r="D1721" s="187">
        <v>18123158.640000001</v>
      </c>
      <c r="E1721" s="187"/>
      <c r="F1721" s="187"/>
      <c r="G1721" s="187">
        <v>377863.5</v>
      </c>
      <c r="H1721" s="187">
        <v>3228842</v>
      </c>
      <c r="I1721" s="187"/>
      <c r="J1721" s="187"/>
      <c r="K1721" s="187"/>
      <c r="L1721" s="187">
        <v>21729864.140000001</v>
      </c>
    </row>
    <row r="1722" spans="1:12" ht="18" customHeight="1">
      <c r="A1722" s="188"/>
      <c r="B1722" s="185" t="s">
        <v>798</v>
      </c>
      <c r="C1722" s="186" t="s">
        <v>491</v>
      </c>
      <c r="D1722" s="187">
        <v>96394</v>
      </c>
      <c r="E1722" s="187"/>
      <c r="F1722" s="187"/>
      <c r="G1722" s="187"/>
      <c r="H1722" s="187"/>
      <c r="I1722" s="187"/>
      <c r="J1722" s="187"/>
      <c r="K1722" s="187"/>
      <c r="L1722" s="187">
        <v>96394</v>
      </c>
    </row>
    <row r="1723" spans="1:12" ht="18" customHeight="1">
      <c r="A1723" s="188"/>
      <c r="B1723" s="185" t="s">
        <v>822</v>
      </c>
      <c r="C1723" s="186" t="s">
        <v>494</v>
      </c>
      <c r="D1723" s="187">
        <v>40885688.079999998</v>
      </c>
      <c r="E1723" s="187"/>
      <c r="F1723" s="187"/>
      <c r="G1723" s="187">
        <v>6019738.7999999998</v>
      </c>
      <c r="H1723" s="187">
        <v>21181553.300000001</v>
      </c>
      <c r="I1723" s="187"/>
      <c r="J1723" s="187"/>
      <c r="K1723" s="187"/>
      <c r="L1723" s="187">
        <v>68086980.179999992</v>
      </c>
    </row>
    <row r="1724" spans="1:12" ht="18" customHeight="1">
      <c r="A1724" s="188"/>
      <c r="B1724" s="185" t="s">
        <v>816</v>
      </c>
      <c r="C1724" s="186" t="s">
        <v>495</v>
      </c>
      <c r="D1724" s="187">
        <v>2409562.5</v>
      </c>
      <c r="E1724" s="187"/>
      <c r="F1724" s="187"/>
      <c r="G1724" s="187"/>
      <c r="H1724" s="187"/>
      <c r="I1724" s="187"/>
      <c r="J1724" s="187"/>
      <c r="K1724" s="187"/>
      <c r="L1724" s="187">
        <v>2409562.5</v>
      </c>
    </row>
    <row r="1725" spans="1:12" ht="18" customHeight="1">
      <c r="A1725" s="188"/>
      <c r="B1725" s="185" t="s">
        <v>799</v>
      </c>
      <c r="C1725" s="186" t="s">
        <v>496</v>
      </c>
      <c r="D1725" s="187">
        <v>84661483.25</v>
      </c>
      <c r="E1725" s="187"/>
      <c r="F1725" s="187"/>
      <c r="G1725" s="187">
        <v>383098.36</v>
      </c>
      <c r="H1725" s="187">
        <v>3226702.51</v>
      </c>
      <c r="I1725" s="187"/>
      <c r="J1725" s="187"/>
      <c r="K1725" s="187"/>
      <c r="L1725" s="187">
        <v>88271284.120000005</v>
      </c>
    </row>
    <row r="1726" spans="1:12" ht="18" customHeight="1">
      <c r="A1726" s="188"/>
      <c r="B1726" s="185" t="s">
        <v>800</v>
      </c>
      <c r="C1726" s="186" t="s">
        <v>497</v>
      </c>
      <c r="D1726" s="187">
        <v>21928457.710000001</v>
      </c>
      <c r="E1726" s="187"/>
      <c r="F1726" s="187"/>
      <c r="G1726" s="187">
        <v>4602946.29</v>
      </c>
      <c r="H1726" s="187"/>
      <c r="I1726" s="187"/>
      <c r="J1726" s="187"/>
      <c r="K1726" s="187"/>
      <c r="L1726" s="187">
        <v>26531404</v>
      </c>
    </row>
    <row r="1727" spans="1:12" ht="18" customHeight="1">
      <c r="A1727" s="188"/>
      <c r="B1727" s="185" t="s">
        <v>810</v>
      </c>
      <c r="C1727" s="186" t="s">
        <v>500</v>
      </c>
      <c r="D1727" s="187">
        <v>3124000</v>
      </c>
      <c r="E1727" s="187"/>
      <c r="F1727" s="187"/>
      <c r="G1727" s="187">
        <v>324799</v>
      </c>
      <c r="H1727" s="187">
        <v>451430</v>
      </c>
      <c r="I1727" s="187"/>
      <c r="J1727" s="187"/>
      <c r="K1727" s="187"/>
      <c r="L1727" s="187">
        <v>3900229</v>
      </c>
    </row>
    <row r="1728" spans="1:12" ht="18" customHeight="1">
      <c r="A1728" s="188"/>
      <c r="B1728" s="185" t="s">
        <v>832</v>
      </c>
      <c r="C1728" s="186" t="s">
        <v>501</v>
      </c>
      <c r="D1728" s="187"/>
      <c r="E1728" s="187"/>
      <c r="F1728" s="187"/>
      <c r="G1728" s="187"/>
      <c r="H1728" s="187">
        <v>575261892.75</v>
      </c>
      <c r="I1728" s="187"/>
      <c r="J1728" s="187"/>
      <c r="K1728" s="187"/>
      <c r="L1728" s="187">
        <v>575261892.75</v>
      </c>
    </row>
    <row r="1729" spans="1:12" ht="18" customHeight="1">
      <c r="A1729" s="188"/>
      <c r="B1729" s="185" t="s">
        <v>880</v>
      </c>
      <c r="C1729" s="186" t="s">
        <v>503</v>
      </c>
      <c r="D1729" s="187">
        <v>7936493.8600000003</v>
      </c>
      <c r="E1729" s="187"/>
      <c r="F1729" s="187"/>
      <c r="G1729" s="187"/>
      <c r="H1729" s="187"/>
      <c r="I1729" s="187"/>
      <c r="J1729" s="187"/>
      <c r="K1729" s="187"/>
      <c r="L1729" s="187">
        <v>7936493.8600000003</v>
      </c>
    </row>
    <row r="1730" spans="1:12" ht="18" customHeight="1">
      <c r="A1730" s="188"/>
      <c r="B1730" s="185" t="s">
        <v>801</v>
      </c>
      <c r="C1730" s="186" t="s">
        <v>504</v>
      </c>
      <c r="D1730" s="187">
        <v>363636104.27999997</v>
      </c>
      <c r="E1730" s="187">
        <v>4807590</v>
      </c>
      <c r="F1730" s="187">
        <v>11235199</v>
      </c>
      <c r="G1730" s="187">
        <v>16575900.869999999</v>
      </c>
      <c r="H1730" s="187">
        <v>58587776.829999998</v>
      </c>
      <c r="I1730" s="187"/>
      <c r="J1730" s="187"/>
      <c r="K1730" s="187">
        <v>310500000</v>
      </c>
      <c r="L1730" s="187">
        <v>765342570.98000002</v>
      </c>
    </row>
    <row r="1731" spans="1:12" ht="18" customHeight="1">
      <c r="A1731" s="188"/>
      <c r="B1731" s="185" t="s">
        <v>812</v>
      </c>
      <c r="C1731" s="186" t="s">
        <v>507</v>
      </c>
      <c r="D1731" s="187">
        <v>25107561.920000002</v>
      </c>
      <c r="E1731" s="187">
        <v>0</v>
      </c>
      <c r="F1731" s="187"/>
      <c r="G1731" s="187">
        <v>2983134.28</v>
      </c>
      <c r="H1731" s="187">
        <v>3208866.8</v>
      </c>
      <c r="I1731" s="187"/>
      <c r="J1731" s="187"/>
      <c r="K1731" s="187"/>
      <c r="L1731" s="187">
        <v>31299563.000000004</v>
      </c>
    </row>
    <row r="1732" spans="1:12" ht="18" customHeight="1">
      <c r="A1732" s="188"/>
      <c r="B1732" s="185" t="s">
        <v>802</v>
      </c>
      <c r="C1732" s="186" t="s">
        <v>508</v>
      </c>
      <c r="D1732" s="187">
        <v>3817606</v>
      </c>
      <c r="E1732" s="187"/>
      <c r="F1732" s="187"/>
      <c r="G1732" s="187"/>
      <c r="H1732" s="187"/>
      <c r="I1732" s="187"/>
      <c r="J1732" s="187"/>
      <c r="K1732" s="187"/>
      <c r="L1732" s="187">
        <v>3817606</v>
      </c>
    </row>
    <row r="1733" spans="1:12" ht="18" customHeight="1">
      <c r="A1733" s="188"/>
      <c r="B1733" s="185" t="s">
        <v>844</v>
      </c>
      <c r="C1733" s="186" t="s">
        <v>510</v>
      </c>
      <c r="D1733" s="187">
        <v>0</v>
      </c>
      <c r="E1733" s="187"/>
      <c r="F1733" s="187"/>
      <c r="G1733" s="187"/>
      <c r="H1733" s="187"/>
      <c r="I1733" s="187"/>
      <c r="J1733" s="187"/>
      <c r="K1733" s="187"/>
      <c r="L1733" s="187">
        <v>0</v>
      </c>
    </row>
    <row r="1734" spans="1:12" ht="18" customHeight="1">
      <c r="A1734" s="188"/>
      <c r="B1734" s="185" t="s">
        <v>804</v>
      </c>
      <c r="C1734" s="186" t="s">
        <v>765</v>
      </c>
      <c r="D1734" s="187">
        <v>13920241.699999999</v>
      </c>
      <c r="E1734" s="187"/>
      <c r="F1734" s="187"/>
      <c r="G1734" s="187"/>
      <c r="H1734" s="187">
        <v>1878772</v>
      </c>
      <c r="I1734" s="187"/>
      <c r="J1734" s="187"/>
      <c r="K1734" s="187"/>
      <c r="L1734" s="187">
        <v>15799013.699999999</v>
      </c>
    </row>
    <row r="1735" spans="1:12" ht="18" customHeight="1">
      <c r="A1735" s="188"/>
      <c r="B1735" s="185" t="s">
        <v>850</v>
      </c>
      <c r="C1735" s="186" t="s">
        <v>542</v>
      </c>
      <c r="D1735" s="187">
        <v>0</v>
      </c>
      <c r="E1735" s="187"/>
      <c r="F1735" s="187"/>
      <c r="G1735" s="187">
        <v>0</v>
      </c>
      <c r="H1735" s="187">
        <v>0</v>
      </c>
      <c r="I1735" s="187"/>
      <c r="J1735" s="187"/>
      <c r="K1735" s="187"/>
      <c r="L1735" s="187">
        <v>0</v>
      </c>
    </row>
    <row r="1736" spans="1:12" ht="18" customHeight="1">
      <c r="A1736" s="188"/>
      <c r="B1736" s="185" t="s">
        <v>833</v>
      </c>
      <c r="C1736" s="186" t="s">
        <v>548</v>
      </c>
      <c r="D1736" s="187">
        <v>12139344566.139999</v>
      </c>
      <c r="E1736" s="187">
        <v>62000000</v>
      </c>
      <c r="F1736" s="187"/>
      <c r="G1736" s="187">
        <v>1302600</v>
      </c>
      <c r="H1736" s="187">
        <v>753225350</v>
      </c>
      <c r="I1736" s="187">
        <v>223498749.36000001</v>
      </c>
      <c r="J1736" s="187"/>
      <c r="K1736" s="187"/>
      <c r="L1736" s="187">
        <v>13179371265.5</v>
      </c>
    </row>
    <row r="1737" spans="1:12" ht="18" customHeight="1">
      <c r="A1737" s="188"/>
      <c r="B1737" s="185" t="s">
        <v>883</v>
      </c>
      <c r="C1737" s="186" t="s">
        <v>549</v>
      </c>
      <c r="D1737" s="187">
        <v>102724998</v>
      </c>
      <c r="E1737" s="187"/>
      <c r="F1737" s="187"/>
      <c r="G1737" s="187">
        <v>900000</v>
      </c>
      <c r="H1737" s="187">
        <v>1275000</v>
      </c>
      <c r="I1737" s="187"/>
      <c r="J1737" s="187"/>
      <c r="K1737" s="187"/>
      <c r="L1737" s="187">
        <v>104899998</v>
      </c>
    </row>
    <row r="1738" spans="1:12" ht="18" customHeight="1">
      <c r="A1738" s="188"/>
      <c r="B1738" s="185" t="s">
        <v>834</v>
      </c>
      <c r="C1738" s="186" t="s">
        <v>552</v>
      </c>
      <c r="D1738" s="187">
        <v>3545054070.3899999</v>
      </c>
      <c r="E1738" s="187"/>
      <c r="F1738" s="187">
        <v>300000000</v>
      </c>
      <c r="G1738" s="187">
        <v>0</v>
      </c>
      <c r="H1738" s="187">
        <v>410618633</v>
      </c>
      <c r="I1738" s="187">
        <v>39103537.5</v>
      </c>
      <c r="J1738" s="187"/>
      <c r="K1738" s="187"/>
      <c r="L1738" s="187">
        <v>4294776240.8899999</v>
      </c>
    </row>
    <row r="1739" spans="1:12" ht="18" customHeight="1">
      <c r="A1739" s="188"/>
      <c r="B1739" s="185" t="s">
        <v>897</v>
      </c>
      <c r="C1739" s="186" t="s">
        <v>559</v>
      </c>
      <c r="D1739" s="187">
        <v>506510104</v>
      </c>
      <c r="E1739" s="187"/>
      <c r="F1739" s="187"/>
      <c r="G1739" s="187">
        <v>18349360</v>
      </c>
      <c r="H1739" s="187">
        <v>112125760</v>
      </c>
      <c r="I1739" s="187"/>
      <c r="J1739" s="187"/>
      <c r="K1739" s="187"/>
      <c r="L1739" s="187">
        <v>636985224</v>
      </c>
    </row>
    <row r="1740" spans="1:12" ht="18" customHeight="1">
      <c r="A1740" s="188"/>
      <c r="B1740" s="185" t="s">
        <v>853</v>
      </c>
      <c r="C1740" s="186" t="s">
        <v>564</v>
      </c>
      <c r="D1740" s="187">
        <v>12555399586.9</v>
      </c>
      <c r="E1740" s="187"/>
      <c r="F1740" s="187"/>
      <c r="G1740" s="187"/>
      <c r="H1740" s="187"/>
      <c r="I1740" s="187"/>
      <c r="J1740" s="187"/>
      <c r="K1740" s="187"/>
      <c r="L1740" s="187">
        <v>12555399586.9</v>
      </c>
    </row>
    <row r="1741" spans="1:12" ht="18" customHeight="1">
      <c r="A1741" s="188"/>
      <c r="B1741" s="185" t="s">
        <v>884</v>
      </c>
      <c r="C1741" s="186" t="s">
        <v>565</v>
      </c>
      <c r="D1741" s="187">
        <v>55581646.979999997</v>
      </c>
      <c r="E1741" s="187"/>
      <c r="F1741" s="187"/>
      <c r="G1741" s="187">
        <v>629534</v>
      </c>
      <c r="H1741" s="187">
        <v>891839</v>
      </c>
      <c r="I1741" s="187"/>
      <c r="J1741" s="187"/>
      <c r="K1741" s="187"/>
      <c r="L1741" s="187">
        <v>57103019.979999997</v>
      </c>
    </row>
    <row r="1742" spans="1:12" ht="18" customHeight="1">
      <c r="A1742" s="188"/>
      <c r="B1742" s="185" t="s">
        <v>854</v>
      </c>
      <c r="C1742" s="186" t="s">
        <v>566</v>
      </c>
      <c r="D1742" s="187">
        <v>1158261155.25</v>
      </c>
      <c r="E1742" s="187"/>
      <c r="F1742" s="187"/>
      <c r="G1742" s="187"/>
      <c r="H1742" s="187"/>
      <c r="I1742" s="187"/>
      <c r="J1742" s="187"/>
      <c r="K1742" s="187"/>
      <c r="L1742" s="187">
        <v>1158261155.25</v>
      </c>
    </row>
    <row r="1743" spans="1:12" ht="18" customHeight="1">
      <c r="A1743" s="188"/>
      <c r="B1743" s="185" t="s">
        <v>855</v>
      </c>
      <c r="C1743" s="186" t="s">
        <v>567</v>
      </c>
      <c r="D1743" s="187">
        <v>2154758206.1399999</v>
      </c>
      <c r="E1743" s="187"/>
      <c r="F1743" s="187"/>
      <c r="G1743" s="187"/>
      <c r="H1743" s="187"/>
      <c r="I1743" s="187"/>
      <c r="J1743" s="187"/>
      <c r="K1743" s="187"/>
      <c r="L1743" s="187">
        <v>2154758206.1399999</v>
      </c>
    </row>
    <row r="1744" spans="1:12" ht="18" customHeight="1">
      <c r="A1744" s="188"/>
      <c r="B1744" s="185" t="s">
        <v>817</v>
      </c>
      <c r="C1744" s="186" t="s">
        <v>573</v>
      </c>
      <c r="D1744" s="187">
        <v>8904727.3599999994</v>
      </c>
      <c r="E1744" s="187"/>
      <c r="F1744" s="187"/>
      <c r="G1744" s="187">
        <v>1959964.64</v>
      </c>
      <c r="H1744" s="187">
        <v>4390653</v>
      </c>
      <c r="I1744" s="187"/>
      <c r="J1744" s="187"/>
      <c r="K1744" s="187"/>
      <c r="L1744" s="187">
        <v>15255345</v>
      </c>
    </row>
    <row r="1745" spans="1:12" ht="18" customHeight="1">
      <c r="A1745" s="188"/>
      <c r="B1745" s="185" t="s">
        <v>848</v>
      </c>
      <c r="C1745" s="186" t="s">
        <v>574</v>
      </c>
      <c r="D1745" s="187">
        <v>2574794.6</v>
      </c>
      <c r="E1745" s="187"/>
      <c r="F1745" s="187"/>
      <c r="G1745" s="187">
        <v>183833</v>
      </c>
      <c r="H1745" s="187">
        <v>530087</v>
      </c>
      <c r="I1745" s="187"/>
      <c r="J1745" s="187"/>
      <c r="K1745" s="187"/>
      <c r="L1745" s="187">
        <v>3288714.6</v>
      </c>
    </row>
    <row r="1746" spans="1:12" ht="18" customHeight="1">
      <c r="A1746" s="188"/>
      <c r="B1746" s="185" t="s">
        <v>856</v>
      </c>
      <c r="C1746" s="186" t="s">
        <v>575</v>
      </c>
      <c r="D1746" s="187">
        <v>374860</v>
      </c>
      <c r="E1746" s="187"/>
      <c r="F1746" s="187"/>
      <c r="G1746" s="187"/>
      <c r="H1746" s="187"/>
      <c r="I1746" s="187"/>
      <c r="J1746" s="187"/>
      <c r="K1746" s="187"/>
      <c r="L1746" s="187">
        <v>374860</v>
      </c>
    </row>
    <row r="1747" spans="1:12" ht="18" customHeight="1">
      <c r="A1747" s="188"/>
      <c r="B1747" s="185" t="s">
        <v>805</v>
      </c>
      <c r="C1747" s="186" t="s">
        <v>586</v>
      </c>
      <c r="D1747" s="187">
        <v>140830976.61000001</v>
      </c>
      <c r="E1747" s="187"/>
      <c r="F1747" s="187"/>
      <c r="G1747" s="187"/>
      <c r="H1747" s="187"/>
      <c r="I1747" s="187"/>
      <c r="J1747" s="187"/>
      <c r="K1747" s="187"/>
      <c r="L1747" s="187">
        <v>140830976.61000001</v>
      </c>
    </row>
    <row r="1748" spans="1:12" ht="18" customHeight="1">
      <c r="A1748" s="188"/>
      <c r="B1748" s="185" t="s">
        <v>824</v>
      </c>
      <c r="C1748" s="186" t="s">
        <v>590</v>
      </c>
      <c r="D1748" s="187">
        <v>11639334</v>
      </c>
      <c r="E1748" s="187"/>
      <c r="F1748" s="187"/>
      <c r="G1748" s="187"/>
      <c r="H1748" s="187"/>
      <c r="I1748" s="187"/>
      <c r="J1748" s="187"/>
      <c r="K1748" s="187"/>
      <c r="L1748" s="187">
        <v>11639334</v>
      </c>
    </row>
    <row r="1749" spans="1:12" ht="18" customHeight="1">
      <c r="A1749" s="188"/>
      <c r="B1749" s="185" t="s">
        <v>806</v>
      </c>
      <c r="C1749" s="186" t="s">
        <v>591</v>
      </c>
      <c r="D1749" s="187">
        <v>86186681.5</v>
      </c>
      <c r="E1749" s="187"/>
      <c r="F1749" s="187"/>
      <c r="G1749" s="187">
        <v>100000</v>
      </c>
      <c r="H1749" s="187">
        <v>441933.96</v>
      </c>
      <c r="I1749" s="187"/>
      <c r="J1749" s="187"/>
      <c r="K1749" s="187"/>
      <c r="L1749" s="187">
        <v>86728615.459999993</v>
      </c>
    </row>
    <row r="1750" spans="1:12" ht="18" customHeight="1">
      <c r="A1750" s="188"/>
      <c r="B1750" s="185" t="s">
        <v>807</v>
      </c>
      <c r="C1750" s="186" t="s">
        <v>592</v>
      </c>
      <c r="D1750" s="187">
        <v>10506721.93</v>
      </c>
      <c r="E1750" s="187"/>
      <c r="F1750" s="187"/>
      <c r="G1750" s="187">
        <v>88775</v>
      </c>
      <c r="H1750" s="187">
        <v>83047</v>
      </c>
      <c r="I1750" s="187"/>
      <c r="J1750" s="187"/>
      <c r="K1750" s="187"/>
      <c r="L1750" s="187">
        <v>10678543.93</v>
      </c>
    </row>
    <row r="1751" spans="1:12" ht="18" customHeight="1">
      <c r="A1751" s="188"/>
      <c r="B1751" s="185" t="s">
        <v>818</v>
      </c>
      <c r="C1751" s="186" t="s">
        <v>596</v>
      </c>
      <c r="D1751" s="187">
        <v>8196622</v>
      </c>
      <c r="E1751" s="187"/>
      <c r="F1751" s="187"/>
      <c r="G1751" s="187"/>
      <c r="H1751" s="187"/>
      <c r="I1751" s="187"/>
      <c r="J1751" s="187"/>
      <c r="K1751" s="187"/>
      <c r="L1751" s="187">
        <v>8196622</v>
      </c>
    </row>
    <row r="1752" spans="1:12" ht="18" customHeight="1">
      <c r="A1752" s="188"/>
      <c r="B1752" s="185" t="s">
        <v>900</v>
      </c>
      <c r="C1752" s="186" t="s">
        <v>606</v>
      </c>
      <c r="D1752" s="187">
        <v>297952.75</v>
      </c>
      <c r="E1752" s="187"/>
      <c r="F1752" s="187"/>
      <c r="G1752" s="187"/>
      <c r="H1752" s="187"/>
      <c r="I1752" s="187"/>
      <c r="J1752" s="187"/>
      <c r="K1752" s="187"/>
      <c r="L1752" s="187">
        <v>297952.75</v>
      </c>
    </row>
    <row r="1753" spans="1:12" ht="18" customHeight="1">
      <c r="A1753" s="188"/>
      <c r="B1753" s="185" t="s">
        <v>808</v>
      </c>
      <c r="C1753" s="186" t="s">
        <v>609</v>
      </c>
      <c r="D1753" s="187">
        <v>496799</v>
      </c>
      <c r="E1753" s="187"/>
      <c r="F1753" s="187"/>
      <c r="G1753" s="187"/>
      <c r="H1753" s="187"/>
      <c r="I1753" s="187"/>
      <c r="J1753" s="187"/>
      <c r="K1753" s="187"/>
      <c r="L1753" s="187">
        <v>496799</v>
      </c>
    </row>
    <row r="1754" spans="1:12" ht="18" customHeight="1">
      <c r="A1754" s="188"/>
      <c r="B1754" s="185" t="s">
        <v>840</v>
      </c>
      <c r="C1754" s="186" t="s">
        <v>611</v>
      </c>
      <c r="D1754" s="187">
        <v>4121385.75</v>
      </c>
      <c r="E1754" s="187"/>
      <c r="F1754" s="187"/>
      <c r="G1754" s="187">
        <v>78504</v>
      </c>
      <c r="H1754" s="187">
        <v>88701</v>
      </c>
      <c r="I1754" s="187"/>
      <c r="J1754" s="187"/>
      <c r="K1754" s="187"/>
      <c r="L1754" s="187">
        <v>4288590.75</v>
      </c>
    </row>
    <row r="1755" spans="1:12" ht="18" customHeight="1">
      <c r="A1755" s="188"/>
      <c r="B1755" s="185" t="s">
        <v>841</v>
      </c>
      <c r="C1755" s="186" t="s">
        <v>614</v>
      </c>
      <c r="D1755" s="187">
        <v>2375789</v>
      </c>
      <c r="E1755" s="187"/>
      <c r="F1755" s="187"/>
      <c r="G1755" s="187"/>
      <c r="H1755" s="187"/>
      <c r="I1755" s="187"/>
      <c r="J1755" s="187"/>
      <c r="K1755" s="187"/>
      <c r="L1755" s="187">
        <v>2375789</v>
      </c>
    </row>
    <row r="1756" spans="1:12" ht="18" customHeight="1">
      <c r="A1756" s="188"/>
      <c r="B1756" s="185" t="s">
        <v>868</v>
      </c>
      <c r="C1756" s="186" t="s">
        <v>617</v>
      </c>
      <c r="D1756" s="187">
        <v>70000000</v>
      </c>
      <c r="E1756" s="187"/>
      <c r="F1756" s="187"/>
      <c r="G1756" s="187"/>
      <c r="H1756" s="187"/>
      <c r="I1756" s="187"/>
      <c r="J1756" s="187"/>
      <c r="K1756" s="187"/>
      <c r="L1756" s="187">
        <v>70000000</v>
      </c>
    </row>
    <row r="1757" spans="1:12" ht="18" customHeight="1">
      <c r="A1757" s="188"/>
      <c r="C1757" s="186" t="s">
        <v>923</v>
      </c>
      <c r="D1757" s="187">
        <v>33884693656.799999</v>
      </c>
      <c r="E1757" s="187">
        <v>66807590</v>
      </c>
      <c r="F1757" s="187">
        <v>311235199</v>
      </c>
      <c r="G1757" s="187">
        <v>88045246.379999995</v>
      </c>
      <c r="H1757" s="187">
        <v>1955379716.4000001</v>
      </c>
      <c r="I1757" s="187">
        <v>262602286.86000001</v>
      </c>
      <c r="J1757" s="187"/>
      <c r="K1757" s="187">
        <v>310500000</v>
      </c>
      <c r="L1757" s="187">
        <v>36879263695.439995</v>
      </c>
    </row>
    <row r="1758" spans="1:12" ht="18" customHeight="1">
      <c r="A1758" s="188" t="s">
        <v>679</v>
      </c>
      <c r="B1758" s="185" t="s">
        <v>777</v>
      </c>
      <c r="C1758" s="186" t="s">
        <v>442</v>
      </c>
      <c r="D1758" s="187">
        <v>2399745606.77</v>
      </c>
      <c r="E1758" s="187"/>
      <c r="F1758" s="187"/>
      <c r="G1758" s="187"/>
      <c r="H1758" s="187"/>
      <c r="I1758" s="187"/>
      <c r="J1758" s="187"/>
      <c r="K1758" s="187"/>
      <c r="L1758" s="187">
        <v>2399745606.77</v>
      </c>
    </row>
    <row r="1759" spans="1:12" ht="18" customHeight="1">
      <c r="A1759" s="188"/>
      <c r="B1759" s="185" t="s">
        <v>778</v>
      </c>
      <c r="C1759" s="186" t="s">
        <v>443</v>
      </c>
      <c r="D1759" s="187">
        <v>3354398</v>
      </c>
      <c r="E1759" s="187"/>
      <c r="F1759" s="187"/>
      <c r="G1759" s="187"/>
      <c r="H1759" s="187"/>
      <c r="I1759" s="187"/>
      <c r="J1759" s="187"/>
      <c r="K1759" s="187"/>
      <c r="L1759" s="187">
        <v>3354398</v>
      </c>
    </row>
    <row r="1760" spans="1:12" ht="18" customHeight="1">
      <c r="A1760" s="188"/>
      <c r="B1760" s="185" t="s">
        <v>779</v>
      </c>
      <c r="C1760" s="186" t="s">
        <v>445</v>
      </c>
      <c r="D1760" s="187">
        <v>29427479</v>
      </c>
      <c r="E1760" s="187"/>
      <c r="F1760" s="187"/>
      <c r="G1760" s="187"/>
      <c r="H1760" s="187"/>
      <c r="I1760" s="187"/>
      <c r="J1760" s="187"/>
      <c r="K1760" s="187"/>
      <c r="L1760" s="187">
        <v>29427479</v>
      </c>
    </row>
    <row r="1761" spans="1:12" ht="18" customHeight="1">
      <c r="A1761" s="188"/>
      <c r="B1761" s="185" t="s">
        <v>826</v>
      </c>
      <c r="C1761" s="186" t="s">
        <v>447</v>
      </c>
      <c r="D1761" s="187">
        <v>197020</v>
      </c>
      <c r="E1761" s="187"/>
      <c r="F1761" s="187"/>
      <c r="G1761" s="187"/>
      <c r="H1761" s="187"/>
      <c r="I1761" s="187"/>
      <c r="J1761" s="187"/>
      <c r="K1761" s="187"/>
      <c r="L1761" s="187">
        <v>197020</v>
      </c>
    </row>
    <row r="1762" spans="1:12" ht="18" customHeight="1">
      <c r="A1762" s="188"/>
      <c r="B1762" s="185" t="s">
        <v>827</v>
      </c>
      <c r="C1762" s="186" t="s">
        <v>449</v>
      </c>
      <c r="D1762" s="187">
        <v>37469198.590000004</v>
      </c>
      <c r="E1762" s="187"/>
      <c r="F1762" s="187"/>
      <c r="G1762" s="187"/>
      <c r="H1762" s="187"/>
      <c r="I1762" s="187"/>
      <c r="J1762" s="187"/>
      <c r="K1762" s="187"/>
      <c r="L1762" s="187">
        <v>37469198.590000004</v>
      </c>
    </row>
    <row r="1763" spans="1:12" ht="18" customHeight="1">
      <c r="A1763" s="188"/>
      <c r="B1763" s="185" t="s">
        <v>780</v>
      </c>
      <c r="C1763" s="186" t="s">
        <v>450</v>
      </c>
      <c r="D1763" s="187">
        <v>67957930.790000007</v>
      </c>
      <c r="E1763" s="187"/>
      <c r="F1763" s="187"/>
      <c r="G1763" s="187"/>
      <c r="H1763" s="187"/>
      <c r="I1763" s="187"/>
      <c r="J1763" s="187"/>
      <c r="K1763" s="187"/>
      <c r="L1763" s="187">
        <v>67957930.790000007</v>
      </c>
    </row>
    <row r="1764" spans="1:12" ht="18" customHeight="1">
      <c r="A1764" s="188"/>
      <c r="B1764" s="185" t="s">
        <v>781</v>
      </c>
      <c r="C1764" s="186" t="s">
        <v>452</v>
      </c>
      <c r="D1764" s="187">
        <v>745910.5</v>
      </c>
      <c r="E1764" s="187"/>
      <c r="F1764" s="187"/>
      <c r="G1764" s="187"/>
      <c r="H1764" s="187"/>
      <c r="I1764" s="187"/>
      <c r="J1764" s="187"/>
      <c r="K1764" s="187"/>
      <c r="L1764" s="187">
        <v>745910.5</v>
      </c>
    </row>
    <row r="1765" spans="1:12" ht="18" customHeight="1">
      <c r="A1765" s="188"/>
      <c r="B1765" s="185" t="s">
        <v>829</v>
      </c>
      <c r="C1765" s="186" t="s">
        <v>453</v>
      </c>
      <c r="D1765" s="187">
        <v>0</v>
      </c>
      <c r="E1765" s="187"/>
      <c r="F1765" s="187"/>
      <c r="G1765" s="187"/>
      <c r="H1765" s="187"/>
      <c r="I1765" s="187"/>
      <c r="J1765" s="187"/>
      <c r="K1765" s="187"/>
      <c r="L1765" s="187">
        <v>0</v>
      </c>
    </row>
    <row r="1766" spans="1:12" ht="18" customHeight="1">
      <c r="A1766" s="188"/>
      <c r="B1766" s="185" t="s">
        <v>782</v>
      </c>
      <c r="C1766" s="186" t="s">
        <v>455</v>
      </c>
      <c r="D1766" s="187">
        <v>5977908.2000000002</v>
      </c>
      <c r="E1766" s="187"/>
      <c r="F1766" s="187"/>
      <c r="G1766" s="187"/>
      <c r="H1766" s="187"/>
      <c r="I1766" s="187"/>
      <c r="J1766" s="187"/>
      <c r="K1766" s="187"/>
      <c r="L1766" s="187">
        <v>5977908.2000000002</v>
      </c>
    </row>
    <row r="1767" spans="1:12" ht="18" customHeight="1">
      <c r="A1767" s="188"/>
      <c r="B1767" s="185" t="s">
        <v>820</v>
      </c>
      <c r="C1767" s="186" t="s">
        <v>457</v>
      </c>
      <c r="D1767" s="187">
        <v>286000</v>
      </c>
      <c r="E1767" s="187"/>
      <c r="F1767" s="187"/>
      <c r="G1767" s="187"/>
      <c r="H1767" s="187"/>
      <c r="I1767" s="187"/>
      <c r="J1767" s="187"/>
      <c r="K1767" s="187"/>
      <c r="L1767" s="187">
        <v>286000</v>
      </c>
    </row>
    <row r="1768" spans="1:12" ht="18" customHeight="1">
      <c r="A1768" s="188"/>
      <c r="B1768" s="185" t="s">
        <v>783</v>
      </c>
      <c r="C1768" s="186" t="s">
        <v>458</v>
      </c>
      <c r="D1768" s="187">
        <v>0</v>
      </c>
      <c r="E1768" s="187"/>
      <c r="F1768" s="187"/>
      <c r="G1768" s="187"/>
      <c r="H1768" s="187"/>
      <c r="I1768" s="187"/>
      <c r="J1768" s="187"/>
      <c r="K1768" s="187"/>
      <c r="L1768" s="187">
        <v>0</v>
      </c>
    </row>
    <row r="1769" spans="1:12" ht="18" customHeight="1">
      <c r="A1769" s="188"/>
      <c r="B1769" s="185" t="s">
        <v>815</v>
      </c>
      <c r="C1769" s="186" t="s">
        <v>462</v>
      </c>
      <c r="D1769" s="187">
        <v>17200</v>
      </c>
      <c r="E1769" s="187"/>
      <c r="F1769" s="187"/>
      <c r="G1769" s="187"/>
      <c r="H1769" s="187"/>
      <c r="I1769" s="187"/>
      <c r="J1769" s="187"/>
      <c r="K1769" s="187"/>
      <c r="L1769" s="187">
        <v>17200</v>
      </c>
    </row>
    <row r="1770" spans="1:12" ht="18" customHeight="1">
      <c r="A1770" s="188"/>
      <c r="B1770" s="185" t="s">
        <v>785</v>
      </c>
      <c r="C1770" s="186" t="s">
        <v>463</v>
      </c>
      <c r="D1770" s="187">
        <v>13076039.42</v>
      </c>
      <c r="E1770" s="187"/>
      <c r="F1770" s="187"/>
      <c r="G1770" s="187"/>
      <c r="H1770" s="187"/>
      <c r="I1770" s="187"/>
      <c r="J1770" s="187"/>
      <c r="K1770" s="187"/>
      <c r="L1770" s="187">
        <v>13076039.42</v>
      </c>
    </row>
    <row r="1771" spans="1:12" ht="18" customHeight="1">
      <c r="A1771" s="188"/>
      <c r="B1771" s="185" t="s">
        <v>786</v>
      </c>
      <c r="C1771" s="186" t="s">
        <v>471</v>
      </c>
      <c r="D1771" s="187">
        <v>62151824.18</v>
      </c>
      <c r="E1771" s="187"/>
      <c r="F1771" s="187"/>
      <c r="G1771" s="187"/>
      <c r="H1771" s="187"/>
      <c r="I1771" s="187"/>
      <c r="J1771" s="187"/>
      <c r="K1771" s="187"/>
      <c r="L1771" s="187">
        <v>62151824.18</v>
      </c>
    </row>
    <row r="1772" spans="1:12" ht="18" customHeight="1">
      <c r="A1772" s="188"/>
      <c r="B1772" s="185" t="s">
        <v>787</v>
      </c>
      <c r="C1772" s="186" t="s">
        <v>472</v>
      </c>
      <c r="D1772" s="187">
        <v>90614525.030000001</v>
      </c>
      <c r="E1772" s="187"/>
      <c r="F1772" s="187"/>
      <c r="G1772" s="187"/>
      <c r="H1772" s="187"/>
      <c r="I1772" s="187"/>
      <c r="J1772" s="187"/>
      <c r="K1772" s="187"/>
      <c r="L1772" s="187">
        <v>90614525.030000001</v>
      </c>
    </row>
    <row r="1773" spans="1:12" ht="18" customHeight="1">
      <c r="A1773" s="188"/>
      <c r="B1773" s="185" t="s">
        <v>788</v>
      </c>
      <c r="C1773" s="186" t="s">
        <v>475</v>
      </c>
      <c r="D1773" s="187">
        <v>2081664.39</v>
      </c>
      <c r="E1773" s="187"/>
      <c r="F1773" s="187"/>
      <c r="G1773" s="187"/>
      <c r="H1773" s="187"/>
      <c r="I1773" s="187"/>
      <c r="J1773" s="187"/>
      <c r="K1773" s="187"/>
      <c r="L1773" s="187">
        <v>2081664.39</v>
      </c>
    </row>
    <row r="1774" spans="1:12" ht="18" customHeight="1">
      <c r="A1774" s="188"/>
      <c r="B1774" s="185" t="s">
        <v>789</v>
      </c>
      <c r="C1774" s="186" t="s">
        <v>476</v>
      </c>
      <c r="D1774" s="187">
        <v>20241761.789999999</v>
      </c>
      <c r="E1774" s="187"/>
      <c r="F1774" s="187"/>
      <c r="G1774" s="187"/>
      <c r="H1774" s="187"/>
      <c r="I1774" s="187"/>
      <c r="J1774" s="187"/>
      <c r="K1774" s="187"/>
      <c r="L1774" s="187">
        <v>20241761.789999999</v>
      </c>
    </row>
    <row r="1775" spans="1:12" ht="18" customHeight="1">
      <c r="A1775" s="188"/>
      <c r="B1775" s="185" t="s">
        <v>790</v>
      </c>
      <c r="C1775" s="186" t="s">
        <v>477</v>
      </c>
      <c r="D1775" s="187">
        <v>12939697.359999999</v>
      </c>
      <c r="E1775" s="187"/>
      <c r="F1775" s="187"/>
      <c r="G1775" s="187"/>
      <c r="H1775" s="187"/>
      <c r="I1775" s="187"/>
      <c r="J1775" s="187"/>
      <c r="K1775" s="187"/>
      <c r="L1775" s="187">
        <v>12939697.359999999</v>
      </c>
    </row>
    <row r="1776" spans="1:12" ht="18" customHeight="1">
      <c r="A1776" s="188"/>
      <c r="B1776" s="185" t="s">
        <v>791</v>
      </c>
      <c r="C1776" s="186" t="s">
        <v>478</v>
      </c>
      <c r="D1776" s="187">
        <v>4938115.8099999996</v>
      </c>
      <c r="E1776" s="187"/>
      <c r="F1776" s="187"/>
      <c r="G1776" s="187"/>
      <c r="H1776" s="187"/>
      <c r="I1776" s="187"/>
      <c r="J1776" s="187"/>
      <c r="K1776" s="187"/>
      <c r="L1776" s="187">
        <v>4938115.8099999996</v>
      </c>
    </row>
    <row r="1777" spans="1:12" ht="18" customHeight="1">
      <c r="A1777" s="188"/>
      <c r="B1777" s="185" t="s">
        <v>792</v>
      </c>
      <c r="C1777" s="186" t="s">
        <v>480</v>
      </c>
      <c r="D1777" s="187">
        <v>9911608.7899999991</v>
      </c>
      <c r="E1777" s="187"/>
      <c r="F1777" s="187"/>
      <c r="G1777" s="187"/>
      <c r="H1777" s="187"/>
      <c r="I1777" s="187"/>
      <c r="J1777" s="187"/>
      <c r="K1777" s="187"/>
      <c r="L1777" s="187">
        <v>9911608.7899999991</v>
      </c>
    </row>
    <row r="1778" spans="1:12" ht="18" customHeight="1">
      <c r="A1778" s="188"/>
      <c r="B1778" s="185" t="s">
        <v>793</v>
      </c>
      <c r="C1778" s="186" t="s">
        <v>482</v>
      </c>
      <c r="D1778" s="187">
        <v>731451</v>
      </c>
      <c r="E1778" s="187"/>
      <c r="F1778" s="187"/>
      <c r="G1778" s="187"/>
      <c r="H1778" s="187"/>
      <c r="I1778" s="187"/>
      <c r="J1778" s="187"/>
      <c r="K1778" s="187"/>
      <c r="L1778" s="187">
        <v>731451</v>
      </c>
    </row>
    <row r="1779" spans="1:12" ht="18" customHeight="1">
      <c r="A1779" s="188"/>
      <c r="B1779" s="185" t="s">
        <v>794</v>
      </c>
      <c r="C1779" s="186" t="s">
        <v>484</v>
      </c>
      <c r="D1779" s="187">
        <v>3873043.6</v>
      </c>
      <c r="E1779" s="187"/>
      <c r="F1779" s="187"/>
      <c r="G1779" s="187"/>
      <c r="H1779" s="187"/>
      <c r="I1779" s="187"/>
      <c r="J1779" s="187"/>
      <c r="K1779" s="187"/>
      <c r="L1779" s="187">
        <v>3873043.6</v>
      </c>
    </row>
    <row r="1780" spans="1:12" ht="18" customHeight="1">
      <c r="A1780" s="188"/>
      <c r="B1780" s="185" t="s">
        <v>795</v>
      </c>
      <c r="C1780" s="186" t="s">
        <v>486</v>
      </c>
      <c r="D1780" s="187">
        <v>85508853.390000001</v>
      </c>
      <c r="E1780" s="187"/>
      <c r="F1780" s="187"/>
      <c r="G1780" s="187"/>
      <c r="H1780" s="187"/>
      <c r="I1780" s="187"/>
      <c r="J1780" s="187"/>
      <c r="K1780" s="187"/>
      <c r="L1780" s="187">
        <v>85508853.390000001</v>
      </c>
    </row>
    <row r="1781" spans="1:12" ht="18" customHeight="1">
      <c r="A1781" s="188"/>
      <c r="B1781" s="185" t="s">
        <v>821</v>
      </c>
      <c r="C1781" s="186" t="s">
        <v>488</v>
      </c>
      <c r="D1781" s="187">
        <v>388184</v>
      </c>
      <c r="E1781" s="187"/>
      <c r="F1781" s="187"/>
      <c r="G1781" s="187"/>
      <c r="H1781" s="187"/>
      <c r="I1781" s="187"/>
      <c r="J1781" s="187"/>
      <c r="K1781" s="187"/>
      <c r="L1781" s="187">
        <v>388184</v>
      </c>
    </row>
    <row r="1782" spans="1:12" ht="18" customHeight="1">
      <c r="A1782" s="188"/>
      <c r="B1782" s="185" t="s">
        <v>796</v>
      </c>
      <c r="C1782" s="186" t="s">
        <v>489</v>
      </c>
      <c r="D1782" s="187">
        <v>6554394.9900000002</v>
      </c>
      <c r="E1782" s="187"/>
      <c r="F1782" s="187"/>
      <c r="G1782" s="187"/>
      <c r="H1782" s="187"/>
      <c r="I1782" s="187"/>
      <c r="J1782" s="187"/>
      <c r="K1782" s="187"/>
      <c r="L1782" s="187">
        <v>6554394.9900000002</v>
      </c>
    </row>
    <row r="1783" spans="1:12" ht="18" customHeight="1">
      <c r="A1783" s="188"/>
      <c r="B1783" s="185" t="s">
        <v>797</v>
      </c>
      <c r="C1783" s="186" t="s">
        <v>490</v>
      </c>
      <c r="D1783" s="187">
        <v>7930175.0999999996</v>
      </c>
      <c r="E1783" s="187"/>
      <c r="F1783" s="187"/>
      <c r="G1783" s="187"/>
      <c r="H1783" s="187"/>
      <c r="I1783" s="187"/>
      <c r="J1783" s="187"/>
      <c r="K1783" s="187"/>
      <c r="L1783" s="187">
        <v>7930175.0999999996</v>
      </c>
    </row>
    <row r="1784" spans="1:12" ht="18" customHeight="1">
      <c r="A1784" s="188"/>
      <c r="B1784" s="185" t="s">
        <v>798</v>
      </c>
      <c r="C1784" s="186" t="s">
        <v>491</v>
      </c>
      <c r="D1784" s="187">
        <v>2891733.65</v>
      </c>
      <c r="E1784" s="187"/>
      <c r="F1784" s="187"/>
      <c r="G1784" s="187"/>
      <c r="H1784" s="187"/>
      <c r="I1784" s="187"/>
      <c r="J1784" s="187"/>
      <c r="K1784" s="187"/>
      <c r="L1784" s="187">
        <v>2891733.65</v>
      </c>
    </row>
    <row r="1785" spans="1:12" ht="18" customHeight="1">
      <c r="A1785" s="188"/>
      <c r="B1785" s="185" t="s">
        <v>822</v>
      </c>
      <c r="C1785" s="186" t="s">
        <v>494</v>
      </c>
      <c r="D1785" s="187">
        <v>8958714.7100000009</v>
      </c>
      <c r="E1785" s="187"/>
      <c r="F1785" s="187"/>
      <c r="G1785" s="187"/>
      <c r="H1785" s="187"/>
      <c r="I1785" s="187"/>
      <c r="J1785" s="187"/>
      <c r="K1785" s="187"/>
      <c r="L1785" s="187">
        <v>8958714.7100000009</v>
      </c>
    </row>
    <row r="1786" spans="1:12" ht="18" customHeight="1">
      <c r="A1786" s="188"/>
      <c r="B1786" s="185" t="s">
        <v>816</v>
      </c>
      <c r="C1786" s="186" t="s">
        <v>495</v>
      </c>
      <c r="D1786" s="187">
        <v>421966</v>
      </c>
      <c r="E1786" s="187"/>
      <c r="F1786" s="187"/>
      <c r="G1786" s="187"/>
      <c r="H1786" s="187"/>
      <c r="I1786" s="187"/>
      <c r="J1786" s="187"/>
      <c r="K1786" s="187"/>
      <c r="L1786" s="187">
        <v>421966</v>
      </c>
    </row>
    <row r="1787" spans="1:12" ht="18" customHeight="1">
      <c r="A1787" s="188"/>
      <c r="B1787" s="185" t="s">
        <v>799</v>
      </c>
      <c r="C1787" s="186" t="s">
        <v>496</v>
      </c>
      <c r="D1787" s="187">
        <v>453823789.86000001</v>
      </c>
      <c r="E1787" s="187"/>
      <c r="F1787" s="187"/>
      <c r="G1787" s="187"/>
      <c r="H1787" s="187"/>
      <c r="I1787" s="187"/>
      <c r="J1787" s="187"/>
      <c r="K1787" s="187"/>
      <c r="L1787" s="187">
        <v>453823789.86000001</v>
      </c>
    </row>
    <row r="1788" spans="1:12" ht="18" customHeight="1">
      <c r="A1788" s="188"/>
      <c r="B1788" s="185" t="s">
        <v>800</v>
      </c>
      <c r="C1788" s="186" t="s">
        <v>497</v>
      </c>
      <c r="D1788" s="187">
        <v>4142544</v>
      </c>
      <c r="E1788" s="187"/>
      <c r="F1788" s="187"/>
      <c r="G1788" s="187"/>
      <c r="H1788" s="187"/>
      <c r="I1788" s="187"/>
      <c r="J1788" s="187"/>
      <c r="K1788" s="187"/>
      <c r="L1788" s="187">
        <v>4142544</v>
      </c>
    </row>
    <row r="1789" spans="1:12" ht="18" customHeight="1">
      <c r="A1789" s="188"/>
      <c r="B1789" s="185" t="s">
        <v>810</v>
      </c>
      <c r="C1789" s="186" t="s">
        <v>500</v>
      </c>
      <c r="D1789" s="187">
        <v>3626003</v>
      </c>
      <c r="E1789" s="187"/>
      <c r="F1789" s="187"/>
      <c r="G1789" s="187"/>
      <c r="H1789" s="187"/>
      <c r="I1789" s="187"/>
      <c r="J1789" s="187"/>
      <c r="K1789" s="187"/>
      <c r="L1789" s="187">
        <v>3626003</v>
      </c>
    </row>
    <row r="1790" spans="1:12" ht="18" customHeight="1">
      <c r="A1790" s="188"/>
      <c r="B1790" s="185" t="s">
        <v>832</v>
      </c>
      <c r="C1790" s="186" t="s">
        <v>501</v>
      </c>
      <c r="D1790" s="187">
        <v>2589575</v>
      </c>
      <c r="E1790" s="187"/>
      <c r="F1790" s="187"/>
      <c r="G1790" s="187"/>
      <c r="H1790" s="187"/>
      <c r="I1790" s="187"/>
      <c r="J1790" s="187"/>
      <c r="K1790" s="187"/>
      <c r="L1790" s="187">
        <v>2589575</v>
      </c>
    </row>
    <row r="1791" spans="1:12" ht="18" customHeight="1">
      <c r="A1791" s="188"/>
      <c r="B1791" s="185" t="s">
        <v>880</v>
      </c>
      <c r="C1791" s="186" t="s">
        <v>503</v>
      </c>
      <c r="D1791" s="187">
        <v>12698630.619999999</v>
      </c>
      <c r="E1791" s="187"/>
      <c r="F1791" s="187"/>
      <c r="G1791" s="187"/>
      <c r="H1791" s="187"/>
      <c r="I1791" s="187"/>
      <c r="J1791" s="187"/>
      <c r="K1791" s="187"/>
      <c r="L1791" s="187">
        <v>12698630.619999999</v>
      </c>
    </row>
    <row r="1792" spans="1:12" ht="18" customHeight="1">
      <c r="A1792" s="188"/>
      <c r="B1792" s="185" t="s">
        <v>801</v>
      </c>
      <c r="C1792" s="186" t="s">
        <v>504</v>
      </c>
      <c r="D1792" s="187">
        <v>104965929.63</v>
      </c>
      <c r="E1792" s="187"/>
      <c r="F1792" s="187"/>
      <c r="G1792" s="187"/>
      <c r="H1792" s="187"/>
      <c r="I1792" s="187"/>
      <c r="J1792" s="187"/>
      <c r="K1792" s="187"/>
      <c r="L1792" s="187">
        <v>104965929.63</v>
      </c>
    </row>
    <row r="1793" spans="1:12" ht="18" customHeight="1">
      <c r="A1793" s="188"/>
      <c r="B1793" s="185" t="s">
        <v>811</v>
      </c>
      <c r="C1793" s="186" t="s">
        <v>505</v>
      </c>
      <c r="D1793" s="187">
        <v>5642932</v>
      </c>
      <c r="E1793" s="187"/>
      <c r="F1793" s="187"/>
      <c r="G1793" s="187"/>
      <c r="H1793" s="187"/>
      <c r="I1793" s="187"/>
      <c r="J1793" s="187"/>
      <c r="K1793" s="187"/>
      <c r="L1793" s="187">
        <v>5642932</v>
      </c>
    </row>
    <row r="1794" spans="1:12" ht="18" customHeight="1">
      <c r="A1794" s="188"/>
      <c r="B1794" s="185" t="s">
        <v>812</v>
      </c>
      <c r="C1794" s="186" t="s">
        <v>507</v>
      </c>
      <c r="D1794" s="187">
        <v>15037405.49</v>
      </c>
      <c r="E1794" s="187"/>
      <c r="F1794" s="187"/>
      <c r="G1794" s="187"/>
      <c r="H1794" s="187"/>
      <c r="I1794" s="187"/>
      <c r="J1794" s="187"/>
      <c r="K1794" s="187"/>
      <c r="L1794" s="187">
        <v>15037405.49</v>
      </c>
    </row>
    <row r="1795" spans="1:12" ht="18" customHeight="1">
      <c r="A1795" s="188"/>
      <c r="B1795" s="185" t="s">
        <v>802</v>
      </c>
      <c r="C1795" s="186" t="s">
        <v>508</v>
      </c>
      <c r="D1795" s="187">
        <v>5622378</v>
      </c>
      <c r="E1795" s="187"/>
      <c r="F1795" s="187"/>
      <c r="G1795" s="187"/>
      <c r="H1795" s="187"/>
      <c r="I1795" s="187"/>
      <c r="J1795" s="187"/>
      <c r="K1795" s="187"/>
      <c r="L1795" s="187">
        <v>5622378</v>
      </c>
    </row>
    <row r="1796" spans="1:12" ht="18" customHeight="1">
      <c r="A1796" s="188"/>
      <c r="B1796" s="185" t="s">
        <v>804</v>
      </c>
      <c r="C1796" s="186" t="s">
        <v>765</v>
      </c>
      <c r="D1796" s="187">
        <v>10350940.57</v>
      </c>
      <c r="E1796" s="187"/>
      <c r="F1796" s="187"/>
      <c r="G1796" s="187"/>
      <c r="H1796" s="187"/>
      <c r="I1796" s="187"/>
      <c r="J1796" s="187"/>
      <c r="K1796" s="187"/>
      <c r="L1796" s="187">
        <v>10350940.57</v>
      </c>
    </row>
    <row r="1797" spans="1:12" ht="18" customHeight="1">
      <c r="A1797" s="188"/>
      <c r="B1797" s="185" t="s">
        <v>833</v>
      </c>
      <c r="C1797" s="186" t="s">
        <v>548</v>
      </c>
      <c r="D1797" s="187">
        <v>683455000</v>
      </c>
      <c r="E1797" s="187"/>
      <c r="F1797" s="187"/>
      <c r="G1797" s="187"/>
      <c r="H1797" s="187"/>
      <c r="I1797" s="187"/>
      <c r="J1797" s="187"/>
      <c r="K1797" s="187"/>
      <c r="L1797" s="187">
        <v>683455000</v>
      </c>
    </row>
    <row r="1798" spans="1:12" ht="18" customHeight="1">
      <c r="A1798" s="188"/>
      <c r="B1798" s="185" t="s">
        <v>883</v>
      </c>
      <c r="C1798" s="186" t="s">
        <v>549</v>
      </c>
      <c r="D1798" s="187">
        <v>193980536.16999999</v>
      </c>
      <c r="E1798" s="187"/>
      <c r="F1798" s="187"/>
      <c r="G1798" s="187"/>
      <c r="H1798" s="187"/>
      <c r="I1798" s="187"/>
      <c r="J1798" s="187"/>
      <c r="K1798" s="187"/>
      <c r="L1798" s="187">
        <v>193980536.16999999</v>
      </c>
    </row>
    <row r="1799" spans="1:12" ht="18" customHeight="1">
      <c r="A1799" s="188"/>
      <c r="B1799" s="185" t="s">
        <v>834</v>
      </c>
      <c r="C1799" s="186" t="s">
        <v>552</v>
      </c>
      <c r="D1799" s="187">
        <v>60000000</v>
      </c>
      <c r="E1799" s="187"/>
      <c r="F1799" s="187"/>
      <c r="G1799" s="187"/>
      <c r="H1799" s="187"/>
      <c r="I1799" s="187"/>
      <c r="J1799" s="187"/>
      <c r="K1799" s="187"/>
      <c r="L1799" s="187">
        <v>60000000</v>
      </c>
    </row>
    <row r="1800" spans="1:12" ht="18" customHeight="1">
      <c r="A1800" s="188"/>
      <c r="B1800" s="185" t="s">
        <v>817</v>
      </c>
      <c r="C1800" s="186" t="s">
        <v>573</v>
      </c>
      <c r="D1800" s="187">
        <v>25807594.5</v>
      </c>
      <c r="E1800" s="187"/>
      <c r="F1800" s="187"/>
      <c r="G1800" s="187"/>
      <c r="H1800" s="187"/>
      <c r="I1800" s="187"/>
      <c r="J1800" s="187"/>
      <c r="K1800" s="187"/>
      <c r="L1800" s="187">
        <v>25807594.5</v>
      </c>
    </row>
    <row r="1801" spans="1:12" ht="18" customHeight="1">
      <c r="A1801" s="188"/>
      <c r="B1801" s="185" t="s">
        <v>856</v>
      </c>
      <c r="C1801" s="186" t="s">
        <v>575</v>
      </c>
      <c r="D1801" s="187">
        <v>0</v>
      </c>
      <c r="E1801" s="187"/>
      <c r="F1801" s="187"/>
      <c r="G1801" s="187"/>
      <c r="H1801" s="187"/>
      <c r="I1801" s="187"/>
      <c r="J1801" s="187"/>
      <c r="K1801" s="187"/>
      <c r="L1801" s="187">
        <v>0</v>
      </c>
    </row>
    <row r="1802" spans="1:12" ht="18" customHeight="1">
      <c r="A1802" s="188"/>
      <c r="B1802" s="185" t="s">
        <v>835</v>
      </c>
      <c r="C1802" s="186" t="s">
        <v>577</v>
      </c>
      <c r="D1802" s="187">
        <v>280000</v>
      </c>
      <c r="E1802" s="187"/>
      <c r="F1802" s="187"/>
      <c r="G1802" s="187"/>
      <c r="H1802" s="187"/>
      <c r="I1802" s="187"/>
      <c r="J1802" s="187"/>
      <c r="K1802" s="187"/>
      <c r="L1802" s="187">
        <v>280000</v>
      </c>
    </row>
    <row r="1803" spans="1:12" ht="18" customHeight="1">
      <c r="A1803" s="188"/>
      <c r="B1803" s="185" t="s">
        <v>805</v>
      </c>
      <c r="C1803" s="186" t="s">
        <v>586</v>
      </c>
      <c r="D1803" s="187">
        <v>60880068.270000003</v>
      </c>
      <c r="E1803" s="187"/>
      <c r="F1803" s="187"/>
      <c r="G1803" s="187"/>
      <c r="H1803" s="187"/>
      <c r="I1803" s="187"/>
      <c r="J1803" s="187"/>
      <c r="K1803" s="187"/>
      <c r="L1803" s="187">
        <v>60880068.270000003</v>
      </c>
    </row>
    <row r="1804" spans="1:12" ht="18" customHeight="1">
      <c r="A1804" s="188"/>
      <c r="B1804" s="185" t="s">
        <v>838</v>
      </c>
      <c r="C1804" s="186" t="s">
        <v>587</v>
      </c>
      <c r="D1804" s="187">
        <v>395822</v>
      </c>
      <c r="E1804" s="187"/>
      <c r="F1804" s="187"/>
      <c r="G1804" s="187"/>
      <c r="H1804" s="187"/>
      <c r="I1804" s="187"/>
      <c r="J1804" s="187"/>
      <c r="K1804" s="187"/>
      <c r="L1804" s="187">
        <v>395822</v>
      </c>
    </row>
    <row r="1805" spans="1:12" ht="18" customHeight="1">
      <c r="A1805" s="188"/>
      <c r="B1805" s="185" t="s">
        <v>824</v>
      </c>
      <c r="C1805" s="186" t="s">
        <v>590</v>
      </c>
      <c r="D1805" s="187">
        <v>20488486.350000001</v>
      </c>
      <c r="E1805" s="187"/>
      <c r="F1805" s="187"/>
      <c r="G1805" s="187"/>
      <c r="H1805" s="187"/>
      <c r="I1805" s="187"/>
      <c r="J1805" s="187"/>
      <c r="K1805" s="187"/>
      <c r="L1805" s="187">
        <v>20488486.350000001</v>
      </c>
    </row>
    <row r="1806" spans="1:12" ht="18" customHeight="1">
      <c r="A1806" s="188"/>
      <c r="B1806" s="185" t="s">
        <v>806</v>
      </c>
      <c r="C1806" s="186" t="s">
        <v>591</v>
      </c>
      <c r="D1806" s="187">
        <v>1344001407.5799999</v>
      </c>
      <c r="E1806" s="187"/>
      <c r="F1806" s="187"/>
      <c r="G1806" s="187"/>
      <c r="H1806" s="187"/>
      <c r="I1806" s="187"/>
      <c r="J1806" s="187"/>
      <c r="K1806" s="187"/>
      <c r="L1806" s="187">
        <v>1344001407.5799999</v>
      </c>
    </row>
    <row r="1807" spans="1:12" ht="18" customHeight="1">
      <c r="A1807" s="188"/>
      <c r="B1807" s="185" t="s">
        <v>807</v>
      </c>
      <c r="C1807" s="186" t="s">
        <v>592</v>
      </c>
      <c r="D1807" s="187">
        <v>15739507.01</v>
      </c>
      <c r="E1807" s="187"/>
      <c r="F1807" s="187"/>
      <c r="G1807" s="187"/>
      <c r="H1807" s="187"/>
      <c r="I1807" s="187"/>
      <c r="J1807" s="187"/>
      <c r="K1807" s="187"/>
      <c r="L1807" s="187">
        <v>15739507.01</v>
      </c>
    </row>
    <row r="1808" spans="1:12" ht="18" customHeight="1">
      <c r="A1808" s="188"/>
      <c r="B1808" s="185" t="s">
        <v>818</v>
      </c>
      <c r="C1808" s="186" t="s">
        <v>596</v>
      </c>
      <c r="D1808" s="187">
        <v>429563847</v>
      </c>
      <c r="E1808" s="187"/>
      <c r="F1808" s="187"/>
      <c r="G1808" s="187"/>
      <c r="H1808" s="187"/>
      <c r="I1808" s="187"/>
      <c r="J1808" s="187"/>
      <c r="K1808" s="187"/>
      <c r="L1808" s="187">
        <v>429563847</v>
      </c>
    </row>
    <row r="1809" spans="1:12" ht="18" customHeight="1">
      <c r="A1809" s="188"/>
      <c r="B1809" s="185" t="s">
        <v>839</v>
      </c>
      <c r="C1809" s="186" t="s">
        <v>597</v>
      </c>
      <c r="D1809" s="187">
        <v>0</v>
      </c>
      <c r="E1809" s="187"/>
      <c r="F1809" s="187"/>
      <c r="G1809" s="187"/>
      <c r="H1809" s="187"/>
      <c r="I1809" s="187"/>
      <c r="J1809" s="187"/>
      <c r="K1809" s="187"/>
      <c r="L1809" s="187">
        <v>0</v>
      </c>
    </row>
    <row r="1810" spans="1:12" ht="18" customHeight="1">
      <c r="A1810" s="188"/>
      <c r="B1810" s="185" t="s">
        <v>900</v>
      </c>
      <c r="C1810" s="186" t="s">
        <v>606</v>
      </c>
      <c r="D1810" s="187">
        <v>624140.99</v>
      </c>
      <c r="E1810" s="187"/>
      <c r="F1810" s="187"/>
      <c r="G1810" s="187"/>
      <c r="H1810" s="187"/>
      <c r="I1810" s="187"/>
      <c r="J1810" s="187"/>
      <c r="K1810" s="187"/>
      <c r="L1810" s="187">
        <v>624140.99</v>
      </c>
    </row>
    <row r="1811" spans="1:12" ht="18" customHeight="1">
      <c r="A1811" s="188"/>
      <c r="B1811" s="185" t="s">
        <v>840</v>
      </c>
      <c r="C1811" s="186" t="s">
        <v>611</v>
      </c>
      <c r="D1811" s="187">
        <v>19482516.620000001</v>
      </c>
      <c r="E1811" s="187"/>
      <c r="F1811" s="187"/>
      <c r="G1811" s="187"/>
      <c r="H1811" s="187"/>
      <c r="I1811" s="187"/>
      <c r="J1811" s="187"/>
      <c r="K1811" s="187"/>
      <c r="L1811" s="187">
        <v>19482516.620000001</v>
      </c>
    </row>
    <row r="1812" spans="1:12" ht="18" customHeight="1">
      <c r="A1812" s="188"/>
      <c r="B1812" s="185" t="s">
        <v>813</v>
      </c>
      <c r="C1812" s="186" t="s">
        <v>613</v>
      </c>
      <c r="D1812" s="187">
        <v>4928037</v>
      </c>
      <c r="E1812" s="187"/>
      <c r="F1812" s="187"/>
      <c r="G1812" s="187"/>
      <c r="H1812" s="187"/>
      <c r="I1812" s="187"/>
      <c r="J1812" s="187"/>
      <c r="K1812" s="187"/>
      <c r="L1812" s="187">
        <v>4928037</v>
      </c>
    </row>
    <row r="1813" spans="1:12" ht="18" customHeight="1">
      <c r="A1813" s="188"/>
      <c r="B1813" s="185" t="s">
        <v>841</v>
      </c>
      <c r="C1813" s="186" t="s">
        <v>614</v>
      </c>
      <c r="D1813" s="187">
        <v>13259570</v>
      </c>
      <c r="E1813" s="187"/>
      <c r="F1813" s="187"/>
      <c r="G1813" s="187"/>
      <c r="H1813" s="187"/>
      <c r="I1813" s="187"/>
      <c r="J1813" s="187"/>
      <c r="K1813" s="187"/>
      <c r="L1813" s="187">
        <v>13259570</v>
      </c>
    </row>
    <row r="1814" spans="1:12" ht="18" customHeight="1">
      <c r="A1814" s="188"/>
      <c r="C1814" s="186" t="s">
        <v>924</v>
      </c>
      <c r="D1814" s="187">
        <v>6369779066.7200003</v>
      </c>
      <c r="E1814" s="187"/>
      <c r="F1814" s="187"/>
      <c r="G1814" s="187"/>
      <c r="H1814" s="187"/>
      <c r="I1814" s="187"/>
      <c r="J1814" s="187"/>
      <c r="K1814" s="187"/>
      <c r="L1814" s="187">
        <v>6369779066.7200003</v>
      </c>
    </row>
    <row r="1815" spans="1:12" ht="18" customHeight="1">
      <c r="A1815" s="188" t="s">
        <v>680</v>
      </c>
      <c r="B1815" s="185" t="s">
        <v>777</v>
      </c>
      <c r="C1815" s="186" t="s">
        <v>442</v>
      </c>
      <c r="D1815" s="187">
        <v>247246457.63</v>
      </c>
      <c r="E1815" s="187"/>
      <c r="F1815" s="187"/>
      <c r="G1815" s="187"/>
      <c r="H1815" s="187"/>
      <c r="I1815" s="187"/>
      <c r="J1815" s="187"/>
      <c r="K1815" s="187"/>
      <c r="L1815" s="187">
        <v>247246457.63</v>
      </c>
    </row>
    <row r="1816" spans="1:12" ht="18" customHeight="1">
      <c r="A1816" s="188"/>
      <c r="B1816" s="185" t="s">
        <v>778</v>
      </c>
      <c r="C1816" s="186" t="s">
        <v>443</v>
      </c>
      <c r="D1816" s="187">
        <v>4082670.6</v>
      </c>
      <c r="E1816" s="187"/>
      <c r="F1816" s="187"/>
      <c r="G1816" s="187"/>
      <c r="H1816" s="187"/>
      <c r="I1816" s="187"/>
      <c r="J1816" s="187"/>
      <c r="K1816" s="187"/>
      <c r="L1816" s="187">
        <v>4082670.6</v>
      </c>
    </row>
    <row r="1817" spans="1:12" ht="18" customHeight="1">
      <c r="A1817" s="188"/>
      <c r="B1817" s="185" t="s">
        <v>779</v>
      </c>
      <c r="C1817" s="186" t="s">
        <v>445</v>
      </c>
      <c r="D1817" s="187">
        <v>3770000</v>
      </c>
      <c r="E1817" s="187"/>
      <c r="F1817" s="187"/>
      <c r="G1817" s="187"/>
      <c r="H1817" s="187"/>
      <c r="I1817" s="187"/>
      <c r="J1817" s="187"/>
      <c r="K1817" s="187"/>
      <c r="L1817" s="187">
        <v>3770000</v>
      </c>
    </row>
    <row r="1818" spans="1:12" ht="18" customHeight="1">
      <c r="A1818" s="188"/>
      <c r="B1818" s="185" t="s">
        <v>827</v>
      </c>
      <c r="C1818" s="186" t="s">
        <v>449</v>
      </c>
      <c r="D1818" s="187">
        <v>667719.4</v>
      </c>
      <c r="E1818" s="187"/>
      <c r="F1818" s="187"/>
      <c r="G1818" s="187"/>
      <c r="H1818" s="187"/>
      <c r="I1818" s="187"/>
      <c r="J1818" s="187"/>
      <c r="K1818" s="187"/>
      <c r="L1818" s="187">
        <v>667719.4</v>
      </c>
    </row>
    <row r="1819" spans="1:12" ht="18" customHeight="1">
      <c r="A1819" s="188"/>
      <c r="B1819" s="185" t="s">
        <v>780</v>
      </c>
      <c r="C1819" s="186" t="s">
        <v>450</v>
      </c>
      <c r="D1819" s="187">
        <v>9536784</v>
      </c>
      <c r="E1819" s="187"/>
      <c r="F1819" s="187"/>
      <c r="G1819" s="187"/>
      <c r="H1819" s="187"/>
      <c r="I1819" s="187"/>
      <c r="J1819" s="187"/>
      <c r="K1819" s="187"/>
      <c r="L1819" s="187">
        <v>9536784</v>
      </c>
    </row>
    <row r="1820" spans="1:12" ht="18" customHeight="1">
      <c r="A1820" s="188"/>
      <c r="B1820" s="185" t="s">
        <v>781</v>
      </c>
      <c r="C1820" s="186" t="s">
        <v>452</v>
      </c>
      <c r="D1820" s="187">
        <v>4075600</v>
      </c>
      <c r="E1820" s="187"/>
      <c r="F1820" s="187"/>
      <c r="G1820" s="187">
        <v>117000</v>
      </c>
      <c r="H1820" s="187">
        <v>183600</v>
      </c>
      <c r="I1820" s="187"/>
      <c r="J1820" s="187"/>
      <c r="K1820" s="187"/>
      <c r="L1820" s="187">
        <v>4376200</v>
      </c>
    </row>
    <row r="1821" spans="1:12" ht="18" customHeight="1">
      <c r="A1821" s="188"/>
      <c r="B1821" s="185" t="s">
        <v>829</v>
      </c>
      <c r="C1821" s="186" t="s">
        <v>453</v>
      </c>
      <c r="D1821" s="187">
        <v>2500000</v>
      </c>
      <c r="E1821" s="187"/>
      <c r="F1821" s="187"/>
      <c r="G1821" s="187"/>
      <c r="H1821" s="187"/>
      <c r="I1821" s="187"/>
      <c r="J1821" s="187"/>
      <c r="K1821" s="187"/>
      <c r="L1821" s="187">
        <v>2500000</v>
      </c>
    </row>
    <row r="1822" spans="1:12" ht="18" customHeight="1">
      <c r="A1822" s="188"/>
      <c r="B1822" s="185" t="s">
        <v>782</v>
      </c>
      <c r="C1822" s="186" t="s">
        <v>455</v>
      </c>
      <c r="D1822" s="187">
        <v>195287.5</v>
      </c>
      <c r="E1822" s="187"/>
      <c r="F1822" s="187"/>
      <c r="G1822" s="187"/>
      <c r="H1822" s="187">
        <v>32512.5</v>
      </c>
      <c r="I1822" s="187"/>
      <c r="J1822" s="187"/>
      <c r="K1822" s="187"/>
      <c r="L1822" s="187">
        <v>227800</v>
      </c>
    </row>
    <row r="1823" spans="1:12" ht="18" customHeight="1">
      <c r="A1823" s="188"/>
      <c r="B1823" s="185" t="s">
        <v>820</v>
      </c>
      <c r="C1823" s="186" t="s">
        <v>457</v>
      </c>
      <c r="D1823" s="187">
        <v>59800</v>
      </c>
      <c r="E1823" s="187"/>
      <c r="F1823" s="187"/>
      <c r="G1823" s="187"/>
      <c r="H1823" s="187"/>
      <c r="I1823" s="187"/>
      <c r="J1823" s="187"/>
      <c r="K1823" s="187"/>
      <c r="L1823" s="187">
        <v>59800</v>
      </c>
    </row>
    <row r="1824" spans="1:12" ht="18" customHeight="1">
      <c r="A1824" s="188"/>
      <c r="B1824" s="185" t="s">
        <v>783</v>
      </c>
      <c r="C1824" s="186" t="s">
        <v>458</v>
      </c>
      <c r="D1824" s="187">
        <v>699355</v>
      </c>
      <c r="E1824" s="187"/>
      <c r="F1824" s="187"/>
      <c r="G1824" s="187"/>
      <c r="H1824" s="187"/>
      <c r="I1824" s="187"/>
      <c r="J1824" s="187"/>
      <c r="K1824" s="187"/>
      <c r="L1824" s="187">
        <v>699355</v>
      </c>
    </row>
    <row r="1825" spans="1:12" ht="18" customHeight="1">
      <c r="A1825" s="188"/>
      <c r="B1825" s="185" t="s">
        <v>815</v>
      </c>
      <c r="C1825" s="186" t="s">
        <v>462</v>
      </c>
      <c r="D1825" s="187">
        <v>166859.4</v>
      </c>
      <c r="E1825" s="187"/>
      <c r="F1825" s="187"/>
      <c r="G1825" s="187"/>
      <c r="H1825" s="187"/>
      <c r="I1825" s="187"/>
      <c r="J1825" s="187"/>
      <c r="K1825" s="187"/>
      <c r="L1825" s="187">
        <v>166859.4</v>
      </c>
    </row>
    <row r="1826" spans="1:12" ht="18" customHeight="1">
      <c r="A1826" s="188"/>
      <c r="B1826" s="185" t="s">
        <v>785</v>
      </c>
      <c r="C1826" s="186" t="s">
        <v>463</v>
      </c>
      <c r="D1826" s="187">
        <v>1862213</v>
      </c>
      <c r="E1826" s="187"/>
      <c r="F1826" s="187"/>
      <c r="G1826" s="187"/>
      <c r="H1826" s="187"/>
      <c r="I1826" s="187"/>
      <c r="J1826" s="187"/>
      <c r="K1826" s="187"/>
      <c r="L1826" s="187">
        <v>1862213</v>
      </c>
    </row>
    <row r="1827" spans="1:12" ht="18" customHeight="1">
      <c r="A1827" s="188"/>
      <c r="B1827" s="185" t="s">
        <v>925</v>
      </c>
      <c r="C1827" s="186" t="s">
        <v>464</v>
      </c>
      <c r="D1827" s="187">
        <v>1200000</v>
      </c>
      <c r="E1827" s="187"/>
      <c r="F1827" s="187"/>
      <c r="G1827" s="187"/>
      <c r="H1827" s="187"/>
      <c r="I1827" s="187"/>
      <c r="J1827" s="187"/>
      <c r="K1827" s="187"/>
      <c r="L1827" s="187">
        <v>1200000</v>
      </c>
    </row>
    <row r="1828" spans="1:12" ht="18" customHeight="1">
      <c r="A1828" s="188"/>
      <c r="B1828" s="185" t="s">
        <v>786</v>
      </c>
      <c r="C1828" s="186" t="s">
        <v>471</v>
      </c>
      <c r="D1828" s="187">
        <v>7614422.7800000003</v>
      </c>
      <c r="E1828" s="187"/>
      <c r="F1828" s="187"/>
      <c r="G1828" s="187"/>
      <c r="H1828" s="187">
        <v>709720</v>
      </c>
      <c r="I1828" s="187"/>
      <c r="J1828" s="187"/>
      <c r="K1828" s="187"/>
      <c r="L1828" s="187">
        <v>8324142.7800000003</v>
      </c>
    </row>
    <row r="1829" spans="1:12" ht="18" customHeight="1">
      <c r="A1829" s="188"/>
      <c r="B1829" s="185" t="s">
        <v>787</v>
      </c>
      <c r="C1829" s="186" t="s">
        <v>472</v>
      </c>
      <c r="D1829" s="187">
        <v>7226575.96</v>
      </c>
      <c r="E1829" s="187"/>
      <c r="F1829" s="187"/>
      <c r="G1829" s="187"/>
      <c r="H1829" s="187">
        <v>576304</v>
      </c>
      <c r="I1829" s="187"/>
      <c r="J1829" s="187"/>
      <c r="K1829" s="187"/>
      <c r="L1829" s="187">
        <v>7802879.96</v>
      </c>
    </row>
    <row r="1830" spans="1:12" ht="18" customHeight="1">
      <c r="A1830" s="188"/>
      <c r="B1830" s="185" t="s">
        <v>788</v>
      </c>
      <c r="C1830" s="186" t="s">
        <v>475</v>
      </c>
      <c r="D1830" s="187">
        <v>917345</v>
      </c>
      <c r="E1830" s="187"/>
      <c r="F1830" s="187"/>
      <c r="G1830" s="187"/>
      <c r="H1830" s="187"/>
      <c r="I1830" s="187"/>
      <c r="J1830" s="187"/>
      <c r="K1830" s="187"/>
      <c r="L1830" s="187">
        <v>917345</v>
      </c>
    </row>
    <row r="1831" spans="1:12" ht="18" customHeight="1">
      <c r="A1831" s="188"/>
      <c r="B1831" s="185" t="s">
        <v>789</v>
      </c>
      <c r="C1831" s="186" t="s">
        <v>476</v>
      </c>
      <c r="D1831" s="187">
        <v>16435990.43</v>
      </c>
      <c r="E1831" s="187"/>
      <c r="F1831" s="187"/>
      <c r="G1831" s="187">
        <v>561899.75</v>
      </c>
      <c r="H1831" s="187">
        <v>2820844.37</v>
      </c>
      <c r="I1831" s="187"/>
      <c r="J1831" s="187"/>
      <c r="K1831" s="187"/>
      <c r="L1831" s="187">
        <v>19818734.550000001</v>
      </c>
    </row>
    <row r="1832" spans="1:12" ht="18" customHeight="1">
      <c r="A1832" s="188"/>
      <c r="B1832" s="185" t="s">
        <v>790</v>
      </c>
      <c r="C1832" s="186" t="s">
        <v>477</v>
      </c>
      <c r="D1832" s="187">
        <v>14487688.720000001</v>
      </c>
      <c r="E1832" s="187"/>
      <c r="F1832" s="187"/>
      <c r="G1832" s="187">
        <v>283240</v>
      </c>
      <c r="H1832" s="187">
        <v>2062129.08</v>
      </c>
      <c r="I1832" s="187"/>
      <c r="J1832" s="187"/>
      <c r="K1832" s="187"/>
      <c r="L1832" s="187">
        <v>16833057.800000001</v>
      </c>
    </row>
    <row r="1833" spans="1:12" ht="18" customHeight="1">
      <c r="A1833" s="188"/>
      <c r="B1833" s="185" t="s">
        <v>791</v>
      </c>
      <c r="C1833" s="186" t="s">
        <v>478</v>
      </c>
      <c r="D1833" s="187">
        <v>2571434.09</v>
      </c>
      <c r="E1833" s="187"/>
      <c r="F1833" s="187"/>
      <c r="G1833" s="187"/>
      <c r="H1833" s="187">
        <v>259985.75</v>
      </c>
      <c r="I1833" s="187"/>
      <c r="J1833" s="187"/>
      <c r="K1833" s="187"/>
      <c r="L1833" s="187">
        <v>2831419.84</v>
      </c>
    </row>
    <row r="1834" spans="1:12" ht="18" customHeight="1">
      <c r="A1834" s="188"/>
      <c r="B1834" s="185" t="s">
        <v>792</v>
      </c>
      <c r="C1834" s="186" t="s">
        <v>480</v>
      </c>
      <c r="D1834" s="187">
        <v>4476148.2</v>
      </c>
      <c r="E1834" s="187"/>
      <c r="F1834" s="187"/>
      <c r="G1834" s="187"/>
      <c r="H1834" s="187">
        <v>809297.45</v>
      </c>
      <c r="I1834" s="187"/>
      <c r="J1834" s="187"/>
      <c r="K1834" s="187"/>
      <c r="L1834" s="187">
        <v>5285445.6500000004</v>
      </c>
    </row>
    <row r="1835" spans="1:12" ht="18" customHeight="1">
      <c r="A1835" s="188"/>
      <c r="B1835" s="185" t="s">
        <v>793</v>
      </c>
      <c r="C1835" s="186" t="s">
        <v>482</v>
      </c>
      <c r="D1835" s="187">
        <v>2204583</v>
      </c>
      <c r="E1835" s="187"/>
      <c r="F1835" s="187"/>
      <c r="G1835" s="187"/>
      <c r="H1835" s="187">
        <v>9875</v>
      </c>
      <c r="I1835" s="187"/>
      <c r="J1835" s="187"/>
      <c r="K1835" s="187"/>
      <c r="L1835" s="187">
        <v>2214458</v>
      </c>
    </row>
    <row r="1836" spans="1:12" ht="18" customHeight="1">
      <c r="A1836" s="188"/>
      <c r="B1836" s="185" t="s">
        <v>794</v>
      </c>
      <c r="C1836" s="186" t="s">
        <v>484</v>
      </c>
      <c r="D1836" s="187">
        <v>637250</v>
      </c>
      <c r="E1836" s="187"/>
      <c r="F1836" s="187"/>
      <c r="G1836" s="187"/>
      <c r="H1836" s="187">
        <v>37250</v>
      </c>
      <c r="I1836" s="187"/>
      <c r="J1836" s="187"/>
      <c r="K1836" s="187"/>
      <c r="L1836" s="187">
        <v>674500</v>
      </c>
    </row>
    <row r="1837" spans="1:12" ht="18" customHeight="1">
      <c r="A1837" s="188"/>
      <c r="B1837" s="185" t="s">
        <v>795</v>
      </c>
      <c r="C1837" s="186" t="s">
        <v>486</v>
      </c>
      <c r="D1837" s="187">
        <v>24026772.25</v>
      </c>
      <c r="E1837" s="187">
        <v>300000</v>
      </c>
      <c r="F1837" s="187"/>
      <c r="G1837" s="187">
        <v>545290.92000000004</v>
      </c>
      <c r="H1837" s="187">
        <v>2867935.07</v>
      </c>
      <c r="I1837" s="187"/>
      <c r="J1837" s="187"/>
      <c r="K1837" s="187"/>
      <c r="L1837" s="187">
        <v>27739998.240000002</v>
      </c>
    </row>
    <row r="1838" spans="1:12" ht="18" customHeight="1">
      <c r="A1838" s="188"/>
      <c r="B1838" s="185" t="s">
        <v>821</v>
      </c>
      <c r="C1838" s="186" t="s">
        <v>488</v>
      </c>
      <c r="D1838" s="187">
        <v>143789</v>
      </c>
      <c r="E1838" s="187"/>
      <c r="F1838" s="187"/>
      <c r="G1838" s="187"/>
      <c r="H1838" s="187"/>
      <c r="I1838" s="187"/>
      <c r="J1838" s="187"/>
      <c r="K1838" s="187"/>
      <c r="L1838" s="187">
        <v>143789</v>
      </c>
    </row>
    <row r="1839" spans="1:12" ht="18" customHeight="1">
      <c r="A1839" s="188"/>
      <c r="B1839" s="185" t="s">
        <v>796</v>
      </c>
      <c r="C1839" s="186" t="s">
        <v>489</v>
      </c>
      <c r="D1839" s="187">
        <v>544668</v>
      </c>
      <c r="E1839" s="187"/>
      <c r="F1839" s="187"/>
      <c r="G1839" s="187">
        <v>6350</v>
      </c>
      <c r="H1839" s="187">
        <v>123458</v>
      </c>
      <c r="I1839" s="187"/>
      <c r="J1839" s="187"/>
      <c r="K1839" s="187"/>
      <c r="L1839" s="187">
        <v>674476</v>
      </c>
    </row>
    <row r="1840" spans="1:12" ht="18" customHeight="1">
      <c r="A1840" s="188"/>
      <c r="B1840" s="185" t="s">
        <v>797</v>
      </c>
      <c r="C1840" s="186" t="s">
        <v>490</v>
      </c>
      <c r="D1840" s="187">
        <v>9191930.25</v>
      </c>
      <c r="E1840" s="187"/>
      <c r="F1840" s="187"/>
      <c r="G1840" s="187"/>
      <c r="H1840" s="187">
        <v>235613.75</v>
      </c>
      <c r="I1840" s="187"/>
      <c r="J1840" s="187"/>
      <c r="K1840" s="187"/>
      <c r="L1840" s="187">
        <v>9427544</v>
      </c>
    </row>
    <row r="1841" spans="1:12" ht="18" customHeight="1">
      <c r="A1841" s="188"/>
      <c r="B1841" s="185" t="s">
        <v>798</v>
      </c>
      <c r="C1841" s="186" t="s">
        <v>491</v>
      </c>
      <c r="D1841" s="187">
        <v>1781190</v>
      </c>
      <c r="E1841" s="187"/>
      <c r="F1841" s="187"/>
      <c r="G1841" s="187">
        <v>4878838.3099999996</v>
      </c>
      <c r="H1841" s="187">
        <v>0</v>
      </c>
      <c r="I1841" s="187"/>
      <c r="J1841" s="187"/>
      <c r="K1841" s="187"/>
      <c r="L1841" s="187">
        <v>6660028.3099999996</v>
      </c>
    </row>
    <row r="1842" spans="1:12" ht="18" customHeight="1">
      <c r="A1842" s="188"/>
      <c r="B1842" s="185" t="s">
        <v>822</v>
      </c>
      <c r="C1842" s="186" t="s">
        <v>494</v>
      </c>
      <c r="D1842" s="187">
        <v>517774</v>
      </c>
      <c r="E1842" s="187"/>
      <c r="F1842" s="187"/>
      <c r="G1842" s="187">
        <v>11856595.060000001</v>
      </c>
      <c r="H1842" s="187">
        <v>51374</v>
      </c>
      <c r="I1842" s="187"/>
      <c r="J1842" s="187"/>
      <c r="K1842" s="187"/>
      <c r="L1842" s="187">
        <v>12425743.060000001</v>
      </c>
    </row>
    <row r="1843" spans="1:12" ht="18" customHeight="1">
      <c r="A1843" s="188"/>
      <c r="B1843" s="185" t="s">
        <v>816</v>
      </c>
      <c r="C1843" s="186" t="s">
        <v>495</v>
      </c>
      <c r="D1843" s="187">
        <v>1492603.5</v>
      </c>
      <c r="E1843" s="187"/>
      <c r="F1843" s="187"/>
      <c r="G1843" s="187"/>
      <c r="H1843" s="187">
        <v>165901.5</v>
      </c>
      <c r="I1843" s="187"/>
      <c r="J1843" s="187"/>
      <c r="K1843" s="187"/>
      <c r="L1843" s="187">
        <v>1658505</v>
      </c>
    </row>
    <row r="1844" spans="1:12" ht="18" customHeight="1">
      <c r="A1844" s="188"/>
      <c r="B1844" s="185" t="s">
        <v>799</v>
      </c>
      <c r="C1844" s="186" t="s">
        <v>496</v>
      </c>
      <c r="D1844" s="187">
        <v>44386643</v>
      </c>
      <c r="E1844" s="187">
        <v>0</v>
      </c>
      <c r="F1844" s="187"/>
      <c r="G1844" s="187">
        <v>3299599</v>
      </c>
      <c r="H1844" s="187">
        <v>6767580</v>
      </c>
      <c r="I1844" s="187"/>
      <c r="J1844" s="187"/>
      <c r="K1844" s="187"/>
      <c r="L1844" s="187">
        <v>54453822</v>
      </c>
    </row>
    <row r="1845" spans="1:12" ht="18" customHeight="1">
      <c r="A1845" s="188"/>
      <c r="B1845" s="185" t="s">
        <v>800</v>
      </c>
      <c r="C1845" s="186" t="s">
        <v>497</v>
      </c>
      <c r="D1845" s="187">
        <v>2730912</v>
      </c>
      <c r="E1845" s="187"/>
      <c r="F1845" s="187"/>
      <c r="G1845" s="187"/>
      <c r="H1845" s="187"/>
      <c r="I1845" s="187"/>
      <c r="J1845" s="187"/>
      <c r="K1845" s="187"/>
      <c r="L1845" s="187">
        <v>2730912</v>
      </c>
    </row>
    <row r="1846" spans="1:12" ht="18" customHeight="1">
      <c r="A1846" s="188"/>
      <c r="B1846" s="185" t="s">
        <v>810</v>
      </c>
      <c r="C1846" s="186" t="s">
        <v>500</v>
      </c>
      <c r="D1846" s="187"/>
      <c r="E1846" s="187"/>
      <c r="F1846" s="187"/>
      <c r="G1846" s="187">
        <v>3671780</v>
      </c>
      <c r="H1846" s="187"/>
      <c r="I1846" s="187"/>
      <c r="J1846" s="187"/>
      <c r="K1846" s="187"/>
      <c r="L1846" s="187">
        <v>3671780</v>
      </c>
    </row>
    <row r="1847" spans="1:12" ht="18" customHeight="1">
      <c r="A1847" s="188"/>
      <c r="B1847" s="185" t="s">
        <v>832</v>
      </c>
      <c r="C1847" s="186" t="s">
        <v>501</v>
      </c>
      <c r="D1847" s="187">
        <v>3415467</v>
      </c>
      <c r="E1847" s="187"/>
      <c r="F1847" s="187"/>
      <c r="G1847" s="187"/>
      <c r="H1847" s="187">
        <v>1800</v>
      </c>
      <c r="I1847" s="187"/>
      <c r="J1847" s="187"/>
      <c r="K1847" s="187"/>
      <c r="L1847" s="187">
        <v>3417267</v>
      </c>
    </row>
    <row r="1848" spans="1:12" ht="18" customHeight="1">
      <c r="A1848" s="188"/>
      <c r="B1848" s="185" t="s">
        <v>801</v>
      </c>
      <c r="C1848" s="186" t="s">
        <v>504</v>
      </c>
      <c r="D1848" s="187">
        <v>56532448.289999999</v>
      </c>
      <c r="E1848" s="187">
        <v>50292205.799999997</v>
      </c>
      <c r="F1848" s="187"/>
      <c r="G1848" s="187">
        <v>245071855.53</v>
      </c>
      <c r="H1848" s="187">
        <v>477361</v>
      </c>
      <c r="I1848" s="187"/>
      <c r="J1848" s="187"/>
      <c r="K1848" s="187"/>
      <c r="L1848" s="187">
        <v>352373870.62</v>
      </c>
    </row>
    <row r="1849" spans="1:12" ht="18" customHeight="1">
      <c r="A1849" s="188"/>
      <c r="B1849" s="185" t="s">
        <v>811</v>
      </c>
      <c r="C1849" s="186" t="s">
        <v>505</v>
      </c>
      <c r="D1849" s="187">
        <v>2280128</v>
      </c>
      <c r="E1849" s="187"/>
      <c r="F1849" s="187"/>
      <c r="G1849" s="187"/>
      <c r="H1849" s="187"/>
      <c r="I1849" s="187"/>
      <c r="J1849" s="187"/>
      <c r="K1849" s="187"/>
      <c r="L1849" s="187">
        <v>2280128</v>
      </c>
    </row>
    <row r="1850" spans="1:12" ht="18" customHeight="1">
      <c r="A1850" s="188"/>
      <c r="B1850" s="185" t="s">
        <v>812</v>
      </c>
      <c r="C1850" s="186" t="s">
        <v>507</v>
      </c>
      <c r="D1850" s="187">
        <v>11277871.5</v>
      </c>
      <c r="E1850" s="187">
        <v>220050</v>
      </c>
      <c r="F1850" s="187"/>
      <c r="G1850" s="187">
        <v>636550</v>
      </c>
      <c r="H1850" s="187">
        <v>2693814.5</v>
      </c>
      <c r="I1850" s="187"/>
      <c r="J1850" s="187"/>
      <c r="K1850" s="187"/>
      <c r="L1850" s="187">
        <v>14828286</v>
      </c>
    </row>
    <row r="1851" spans="1:12" ht="18" customHeight="1">
      <c r="A1851" s="188"/>
      <c r="B1851" s="185" t="s">
        <v>802</v>
      </c>
      <c r="C1851" s="186" t="s">
        <v>508</v>
      </c>
      <c r="D1851" s="187">
        <v>1135314.5</v>
      </c>
      <c r="E1851" s="187"/>
      <c r="F1851" s="187"/>
      <c r="G1851" s="187">
        <v>461100</v>
      </c>
      <c r="H1851" s="187">
        <v>154288.5</v>
      </c>
      <c r="I1851" s="187"/>
      <c r="J1851" s="187"/>
      <c r="K1851" s="187"/>
      <c r="L1851" s="187">
        <v>1750703</v>
      </c>
    </row>
    <row r="1852" spans="1:12" ht="18" customHeight="1">
      <c r="A1852" s="188"/>
      <c r="B1852" s="185" t="s">
        <v>803</v>
      </c>
      <c r="C1852" s="186" t="s">
        <v>509</v>
      </c>
      <c r="D1852" s="187">
        <v>0</v>
      </c>
      <c r="E1852" s="187"/>
      <c r="F1852" s="187"/>
      <c r="G1852" s="187"/>
      <c r="H1852" s="187"/>
      <c r="I1852" s="187"/>
      <c r="J1852" s="187"/>
      <c r="K1852" s="187"/>
      <c r="L1852" s="187">
        <v>0</v>
      </c>
    </row>
    <row r="1853" spans="1:12" ht="18" customHeight="1">
      <c r="A1853" s="188"/>
      <c r="B1853" s="185" t="s">
        <v>804</v>
      </c>
      <c r="C1853" s="186" t="s">
        <v>765</v>
      </c>
      <c r="D1853" s="187">
        <v>9431199.3599999994</v>
      </c>
      <c r="E1853" s="187"/>
      <c r="F1853" s="187"/>
      <c r="G1853" s="187">
        <v>998532.1</v>
      </c>
      <c r="H1853" s="187">
        <v>1939920.61</v>
      </c>
      <c r="I1853" s="187"/>
      <c r="J1853" s="187"/>
      <c r="K1853" s="187"/>
      <c r="L1853" s="187">
        <v>12369652.069999998</v>
      </c>
    </row>
    <row r="1854" spans="1:12" ht="18" customHeight="1">
      <c r="A1854" s="188"/>
      <c r="B1854" s="185" t="s">
        <v>926</v>
      </c>
      <c r="C1854" s="186" t="s">
        <v>536</v>
      </c>
      <c r="D1854" s="187">
        <v>842971658.26999998</v>
      </c>
      <c r="E1854" s="187"/>
      <c r="F1854" s="187"/>
      <c r="G1854" s="187"/>
      <c r="H1854" s="187"/>
      <c r="I1854" s="187"/>
      <c r="J1854" s="187"/>
      <c r="K1854" s="187"/>
      <c r="L1854" s="187">
        <v>842971658.26999998</v>
      </c>
    </row>
    <row r="1855" spans="1:12" ht="18" customHeight="1">
      <c r="A1855" s="188"/>
      <c r="B1855" s="185" t="s">
        <v>867</v>
      </c>
      <c r="C1855" s="186" t="s">
        <v>547</v>
      </c>
      <c r="D1855" s="187">
        <v>183508725.34</v>
      </c>
      <c r="E1855" s="187"/>
      <c r="F1855" s="187"/>
      <c r="G1855" s="187"/>
      <c r="H1855" s="187"/>
      <c r="I1855" s="187"/>
      <c r="J1855" s="187"/>
      <c r="K1855" s="187"/>
      <c r="L1855" s="187">
        <v>183508725.34</v>
      </c>
    </row>
    <row r="1856" spans="1:12" ht="18" customHeight="1">
      <c r="A1856" s="188"/>
      <c r="B1856" s="185" t="s">
        <v>833</v>
      </c>
      <c r="C1856" s="186" t="s">
        <v>548</v>
      </c>
      <c r="D1856" s="187">
        <v>281213836.19999999</v>
      </c>
      <c r="E1856" s="187">
        <v>0</v>
      </c>
      <c r="F1856" s="187"/>
      <c r="G1856" s="187"/>
      <c r="H1856" s="187"/>
      <c r="I1856" s="187">
        <v>0</v>
      </c>
      <c r="J1856" s="187"/>
      <c r="K1856" s="187"/>
      <c r="L1856" s="187">
        <v>281213836.19999999</v>
      </c>
    </row>
    <row r="1857" spans="1:12" ht="18" customHeight="1">
      <c r="A1857" s="188"/>
      <c r="B1857" s="185" t="s">
        <v>883</v>
      </c>
      <c r="C1857" s="186" t="s">
        <v>549</v>
      </c>
      <c r="D1857" s="187">
        <v>2497200</v>
      </c>
      <c r="E1857" s="187"/>
      <c r="F1857" s="187"/>
      <c r="G1857" s="187"/>
      <c r="H1857" s="187"/>
      <c r="I1857" s="187"/>
      <c r="J1857" s="187"/>
      <c r="K1857" s="187"/>
      <c r="L1857" s="187">
        <v>2497200</v>
      </c>
    </row>
    <row r="1858" spans="1:12" ht="18" customHeight="1">
      <c r="A1858" s="188"/>
      <c r="B1858" s="185" t="s">
        <v>915</v>
      </c>
      <c r="C1858" s="186" t="s">
        <v>551</v>
      </c>
      <c r="D1858" s="187">
        <v>7272845.8600000003</v>
      </c>
      <c r="E1858" s="187"/>
      <c r="F1858" s="187"/>
      <c r="G1858" s="187"/>
      <c r="H1858" s="187"/>
      <c r="I1858" s="187"/>
      <c r="J1858" s="187"/>
      <c r="K1858" s="187"/>
      <c r="L1858" s="187">
        <v>7272845.8600000003</v>
      </c>
    </row>
    <row r="1859" spans="1:12" ht="18" customHeight="1">
      <c r="A1859" s="188"/>
      <c r="B1859" s="185" t="s">
        <v>834</v>
      </c>
      <c r="C1859" s="186" t="s">
        <v>552</v>
      </c>
      <c r="D1859" s="187">
        <v>6118416683.9799995</v>
      </c>
      <c r="E1859" s="187">
        <v>0</v>
      </c>
      <c r="F1859" s="187">
        <v>171188867.18000001</v>
      </c>
      <c r="G1859" s="187"/>
      <c r="H1859" s="187"/>
      <c r="I1859" s="187">
        <v>266500000</v>
      </c>
      <c r="J1859" s="187"/>
      <c r="K1859" s="187"/>
      <c r="L1859" s="187">
        <v>6556105551.1599998</v>
      </c>
    </row>
    <row r="1860" spans="1:12" ht="18" customHeight="1">
      <c r="A1860" s="188"/>
      <c r="B1860" s="185" t="s">
        <v>884</v>
      </c>
      <c r="C1860" s="186" t="s">
        <v>565</v>
      </c>
      <c r="D1860" s="187">
        <v>71085882.170000002</v>
      </c>
      <c r="E1860" s="187"/>
      <c r="F1860" s="187"/>
      <c r="G1860" s="187"/>
      <c r="H1860" s="187"/>
      <c r="I1860" s="187"/>
      <c r="J1860" s="187"/>
      <c r="K1860" s="187"/>
      <c r="L1860" s="187">
        <v>71085882.170000002</v>
      </c>
    </row>
    <row r="1861" spans="1:12" ht="18" customHeight="1">
      <c r="A1861" s="188"/>
      <c r="B1861" s="185" t="s">
        <v>854</v>
      </c>
      <c r="C1861" s="186" t="s">
        <v>566</v>
      </c>
      <c r="D1861" s="187">
        <v>24042484.600000001</v>
      </c>
      <c r="E1861" s="187"/>
      <c r="F1861" s="187"/>
      <c r="G1861" s="187"/>
      <c r="H1861" s="187"/>
      <c r="I1861" s="187"/>
      <c r="J1861" s="187"/>
      <c r="K1861" s="187"/>
      <c r="L1861" s="187">
        <v>24042484.600000001</v>
      </c>
    </row>
    <row r="1862" spans="1:12" ht="18" customHeight="1">
      <c r="A1862" s="188"/>
      <c r="B1862" s="185" t="s">
        <v>855</v>
      </c>
      <c r="C1862" s="186" t="s">
        <v>567</v>
      </c>
      <c r="D1862" s="187">
        <v>27294604.300000001</v>
      </c>
      <c r="E1862" s="187"/>
      <c r="F1862" s="187"/>
      <c r="G1862" s="187"/>
      <c r="H1862" s="187"/>
      <c r="I1862" s="187"/>
      <c r="J1862" s="187"/>
      <c r="K1862" s="187"/>
      <c r="L1862" s="187">
        <v>27294604.300000001</v>
      </c>
    </row>
    <row r="1863" spans="1:12" ht="18" customHeight="1">
      <c r="A1863" s="188"/>
      <c r="B1863" s="185" t="s">
        <v>817</v>
      </c>
      <c r="C1863" s="186" t="s">
        <v>573</v>
      </c>
      <c r="D1863" s="187">
        <v>9616508.5</v>
      </c>
      <c r="E1863" s="187"/>
      <c r="F1863" s="187"/>
      <c r="G1863" s="187"/>
      <c r="H1863" s="187">
        <v>2192577.5</v>
      </c>
      <c r="I1863" s="187"/>
      <c r="J1863" s="187"/>
      <c r="K1863" s="187"/>
      <c r="L1863" s="187">
        <v>11809086</v>
      </c>
    </row>
    <row r="1864" spans="1:12" ht="18" customHeight="1">
      <c r="A1864" s="188"/>
      <c r="B1864" s="185" t="s">
        <v>898</v>
      </c>
      <c r="C1864" s="186" t="s">
        <v>581</v>
      </c>
      <c r="D1864" s="187">
        <v>0</v>
      </c>
      <c r="E1864" s="187"/>
      <c r="F1864" s="187"/>
      <c r="G1864" s="187"/>
      <c r="H1864" s="187"/>
      <c r="I1864" s="187"/>
      <c r="J1864" s="187"/>
      <c r="K1864" s="187"/>
      <c r="L1864" s="187">
        <v>0</v>
      </c>
    </row>
    <row r="1865" spans="1:12" ht="18" customHeight="1">
      <c r="A1865" s="188"/>
      <c r="B1865" s="185" t="s">
        <v>805</v>
      </c>
      <c r="C1865" s="186" t="s">
        <v>586</v>
      </c>
      <c r="D1865" s="187">
        <v>952450819.96000004</v>
      </c>
      <c r="E1865" s="187"/>
      <c r="F1865" s="187"/>
      <c r="G1865" s="187"/>
      <c r="H1865" s="187"/>
      <c r="I1865" s="187"/>
      <c r="J1865" s="187"/>
      <c r="K1865" s="187"/>
      <c r="L1865" s="187">
        <v>952450819.96000004</v>
      </c>
    </row>
    <row r="1866" spans="1:12" ht="18" customHeight="1">
      <c r="A1866" s="188"/>
      <c r="B1866" s="185" t="s">
        <v>838</v>
      </c>
      <c r="C1866" s="186" t="s">
        <v>587</v>
      </c>
      <c r="D1866" s="187">
        <v>5974311.46</v>
      </c>
      <c r="E1866" s="187"/>
      <c r="F1866" s="187"/>
      <c r="G1866" s="187"/>
      <c r="H1866" s="187"/>
      <c r="I1866" s="187"/>
      <c r="J1866" s="187"/>
      <c r="K1866" s="187"/>
      <c r="L1866" s="187">
        <v>5974311.46</v>
      </c>
    </row>
    <row r="1867" spans="1:12" ht="18" customHeight="1">
      <c r="A1867" s="188"/>
      <c r="B1867" s="185" t="s">
        <v>824</v>
      </c>
      <c r="C1867" s="186" t="s">
        <v>590</v>
      </c>
      <c r="D1867" s="187">
        <v>16104121</v>
      </c>
      <c r="E1867" s="187"/>
      <c r="F1867" s="187"/>
      <c r="G1867" s="187"/>
      <c r="H1867" s="187"/>
      <c r="I1867" s="187"/>
      <c r="J1867" s="187"/>
      <c r="K1867" s="187"/>
      <c r="L1867" s="187">
        <v>16104121</v>
      </c>
    </row>
    <row r="1868" spans="1:12" ht="18" customHeight="1">
      <c r="A1868" s="188"/>
      <c r="B1868" s="185" t="s">
        <v>806</v>
      </c>
      <c r="C1868" s="186" t="s">
        <v>591</v>
      </c>
      <c r="D1868" s="187">
        <v>44788884.049999997</v>
      </c>
      <c r="E1868" s="187"/>
      <c r="F1868" s="187"/>
      <c r="G1868" s="187">
        <v>107700660.73999999</v>
      </c>
      <c r="H1868" s="187">
        <v>613818</v>
      </c>
      <c r="I1868" s="187"/>
      <c r="J1868" s="187"/>
      <c r="K1868" s="187"/>
      <c r="L1868" s="187">
        <v>153103362.78999999</v>
      </c>
    </row>
    <row r="1869" spans="1:12" ht="18" customHeight="1">
      <c r="A1869" s="188"/>
      <c r="B1869" s="185" t="s">
        <v>807</v>
      </c>
      <c r="C1869" s="186" t="s">
        <v>592</v>
      </c>
      <c r="D1869" s="187">
        <v>14110594.49</v>
      </c>
      <c r="E1869" s="187"/>
      <c r="F1869" s="187"/>
      <c r="G1869" s="187">
        <v>750884.5</v>
      </c>
      <c r="H1869" s="187">
        <v>273951.44</v>
      </c>
      <c r="I1869" s="187"/>
      <c r="J1869" s="187"/>
      <c r="K1869" s="187"/>
      <c r="L1869" s="187">
        <v>15135430.43</v>
      </c>
    </row>
    <row r="1870" spans="1:12" ht="18" customHeight="1">
      <c r="A1870" s="188"/>
      <c r="B1870" s="185" t="s">
        <v>875</v>
      </c>
      <c r="C1870" s="186" t="s">
        <v>595</v>
      </c>
      <c r="D1870" s="187">
        <v>13498980</v>
      </c>
      <c r="E1870" s="187"/>
      <c r="F1870" s="187"/>
      <c r="G1870" s="187"/>
      <c r="H1870" s="187"/>
      <c r="I1870" s="187"/>
      <c r="J1870" s="187"/>
      <c r="K1870" s="187"/>
      <c r="L1870" s="187">
        <v>13498980</v>
      </c>
    </row>
    <row r="1871" spans="1:12" ht="18" customHeight="1">
      <c r="A1871" s="188"/>
      <c r="B1871" s="185" t="s">
        <v>818</v>
      </c>
      <c r="C1871" s="186" t="s">
        <v>596</v>
      </c>
      <c r="D1871" s="187">
        <v>2671435</v>
      </c>
      <c r="E1871" s="187"/>
      <c r="F1871" s="187"/>
      <c r="G1871" s="187"/>
      <c r="H1871" s="187"/>
      <c r="I1871" s="187"/>
      <c r="J1871" s="187"/>
      <c r="K1871" s="187"/>
      <c r="L1871" s="187">
        <v>2671435</v>
      </c>
    </row>
    <row r="1872" spans="1:12" ht="18" customHeight="1">
      <c r="A1872" s="188"/>
      <c r="B1872" s="185" t="s">
        <v>839</v>
      </c>
      <c r="C1872" s="186" t="s">
        <v>597</v>
      </c>
      <c r="D1872" s="187"/>
      <c r="E1872" s="187"/>
      <c r="F1872" s="187"/>
      <c r="G1872" s="187"/>
      <c r="H1872" s="187"/>
      <c r="I1872" s="187">
        <v>0</v>
      </c>
      <c r="J1872" s="187"/>
      <c r="K1872" s="187"/>
      <c r="L1872" s="187">
        <v>0</v>
      </c>
    </row>
    <row r="1873" spans="1:12" ht="18" customHeight="1">
      <c r="A1873" s="188"/>
      <c r="B1873" s="185" t="s">
        <v>876</v>
      </c>
      <c r="C1873" s="186" t="s">
        <v>601</v>
      </c>
      <c r="D1873" s="187">
        <v>3371034954.73</v>
      </c>
      <c r="E1873" s="187"/>
      <c r="F1873" s="187"/>
      <c r="G1873" s="187"/>
      <c r="H1873" s="187">
        <v>1630161173.1099999</v>
      </c>
      <c r="I1873" s="187"/>
      <c r="J1873" s="187"/>
      <c r="K1873" s="187"/>
      <c r="L1873" s="187">
        <v>5001196127.8400002</v>
      </c>
    </row>
    <row r="1874" spans="1:12" ht="18" customHeight="1">
      <c r="A1874" s="188"/>
      <c r="B1874" s="185" t="s">
        <v>888</v>
      </c>
      <c r="C1874" s="186" t="s">
        <v>605</v>
      </c>
      <c r="D1874" s="187"/>
      <c r="E1874" s="187">
        <v>0</v>
      </c>
      <c r="F1874" s="187"/>
      <c r="G1874" s="187"/>
      <c r="H1874" s="187"/>
      <c r="I1874" s="187"/>
      <c r="J1874" s="187">
        <v>0</v>
      </c>
      <c r="K1874" s="187"/>
      <c r="L1874" s="187">
        <v>0</v>
      </c>
    </row>
    <row r="1875" spans="1:12" ht="18" customHeight="1">
      <c r="A1875" s="188"/>
      <c r="B1875" s="185" t="s">
        <v>889</v>
      </c>
      <c r="C1875" s="186" t="s">
        <v>607</v>
      </c>
      <c r="D1875" s="187"/>
      <c r="E1875" s="187"/>
      <c r="F1875" s="187"/>
      <c r="G1875" s="187"/>
      <c r="H1875" s="187">
        <v>15330992.470000001</v>
      </c>
      <c r="I1875" s="187"/>
      <c r="J1875" s="187"/>
      <c r="K1875" s="187"/>
      <c r="L1875" s="187">
        <v>15330992.470000001</v>
      </c>
    </row>
    <row r="1876" spans="1:12" ht="18" customHeight="1">
      <c r="A1876" s="188"/>
      <c r="B1876" s="185" t="s">
        <v>808</v>
      </c>
      <c r="C1876" s="186" t="s">
        <v>609</v>
      </c>
      <c r="D1876" s="187">
        <v>1499287</v>
      </c>
      <c r="E1876" s="187"/>
      <c r="F1876" s="187"/>
      <c r="G1876" s="187"/>
      <c r="H1876" s="187"/>
      <c r="I1876" s="187"/>
      <c r="J1876" s="187"/>
      <c r="K1876" s="187"/>
      <c r="L1876" s="187">
        <v>1499287</v>
      </c>
    </row>
    <row r="1877" spans="1:12" ht="18" customHeight="1">
      <c r="A1877" s="188"/>
      <c r="B1877" s="185" t="s">
        <v>840</v>
      </c>
      <c r="C1877" s="186" t="s">
        <v>611</v>
      </c>
      <c r="D1877" s="187">
        <v>1000000</v>
      </c>
      <c r="E1877" s="187"/>
      <c r="F1877" s="187"/>
      <c r="G1877" s="187"/>
      <c r="H1877" s="187"/>
      <c r="I1877" s="187"/>
      <c r="J1877" s="187"/>
      <c r="K1877" s="187"/>
      <c r="L1877" s="187">
        <v>1000000</v>
      </c>
    </row>
    <row r="1878" spans="1:12" ht="18" customHeight="1">
      <c r="A1878" s="188"/>
      <c r="B1878" s="185" t="s">
        <v>841</v>
      </c>
      <c r="C1878" s="186" t="s">
        <v>614</v>
      </c>
      <c r="D1878" s="187">
        <v>36783937.909999996</v>
      </c>
      <c r="E1878" s="187"/>
      <c r="F1878" s="187"/>
      <c r="G1878" s="187"/>
      <c r="H1878" s="187">
        <v>142299809.53</v>
      </c>
      <c r="I1878" s="187">
        <v>514153497</v>
      </c>
      <c r="J1878" s="187"/>
      <c r="K1878" s="187"/>
      <c r="L1878" s="187">
        <v>693237244.43999994</v>
      </c>
    </row>
    <row r="1879" spans="1:12" ht="18" customHeight="1">
      <c r="A1879" s="188"/>
      <c r="B1879" s="185" t="s">
        <v>868</v>
      </c>
      <c r="C1879" s="186" t="s">
        <v>617</v>
      </c>
      <c r="D1879" s="187">
        <v>34994013.93</v>
      </c>
      <c r="E1879" s="187"/>
      <c r="F1879" s="187"/>
      <c r="G1879" s="187"/>
      <c r="H1879" s="187"/>
      <c r="I1879" s="187"/>
      <c r="J1879" s="187"/>
      <c r="K1879" s="187"/>
      <c r="L1879" s="187">
        <v>34994013.93</v>
      </c>
    </row>
    <row r="1880" spans="1:12" ht="18" customHeight="1">
      <c r="A1880" s="188"/>
      <c r="B1880" s="185" t="s">
        <v>869</v>
      </c>
      <c r="C1880" s="186" t="s">
        <v>618</v>
      </c>
      <c r="D1880" s="187"/>
      <c r="E1880" s="187"/>
      <c r="F1880" s="187"/>
      <c r="G1880" s="187">
        <v>274590</v>
      </c>
      <c r="H1880" s="187"/>
      <c r="I1880" s="187"/>
      <c r="J1880" s="187"/>
      <c r="K1880" s="187"/>
      <c r="L1880" s="187">
        <v>274590</v>
      </c>
    </row>
    <row r="1881" spans="1:12" ht="18" customHeight="1">
      <c r="A1881" s="188"/>
      <c r="C1881" s="186" t="s">
        <v>927</v>
      </c>
      <c r="D1881" s="187">
        <v>12564354664.109999</v>
      </c>
      <c r="E1881" s="187">
        <v>50812255.799999997</v>
      </c>
      <c r="F1881" s="187">
        <v>171188867.18000001</v>
      </c>
      <c r="G1881" s="187">
        <v>381114765.91000003</v>
      </c>
      <c r="H1881" s="187">
        <v>1813852887.1299999</v>
      </c>
      <c r="I1881" s="187">
        <v>780653497</v>
      </c>
      <c r="J1881" s="187">
        <v>0</v>
      </c>
      <c r="K1881" s="187"/>
      <c r="L1881" s="187">
        <v>15761976937.130001</v>
      </c>
    </row>
    <row r="1882" spans="1:12" ht="18" customHeight="1">
      <c r="A1882" s="188" t="s">
        <v>681</v>
      </c>
      <c r="B1882" s="185" t="s">
        <v>777</v>
      </c>
      <c r="C1882" s="186" t="s">
        <v>442</v>
      </c>
      <c r="D1882" s="187">
        <v>589298569.76999998</v>
      </c>
      <c r="E1882" s="187"/>
      <c r="F1882" s="187"/>
      <c r="G1882" s="187"/>
      <c r="H1882" s="187"/>
      <c r="I1882" s="187"/>
      <c r="J1882" s="187"/>
      <c r="K1882" s="187"/>
      <c r="L1882" s="187">
        <v>589298569.76999998</v>
      </c>
    </row>
    <row r="1883" spans="1:12" ht="18" customHeight="1">
      <c r="A1883" s="188"/>
      <c r="B1883" s="185" t="s">
        <v>778</v>
      </c>
      <c r="C1883" s="186" t="s">
        <v>443</v>
      </c>
      <c r="D1883" s="187">
        <v>5862256</v>
      </c>
      <c r="E1883" s="187"/>
      <c r="F1883" s="187"/>
      <c r="G1883" s="187"/>
      <c r="H1883" s="187"/>
      <c r="I1883" s="187"/>
      <c r="J1883" s="187"/>
      <c r="K1883" s="187"/>
      <c r="L1883" s="187">
        <v>5862256</v>
      </c>
    </row>
    <row r="1884" spans="1:12" ht="18" customHeight="1">
      <c r="A1884" s="188"/>
      <c r="B1884" s="185" t="s">
        <v>779</v>
      </c>
      <c r="C1884" s="186" t="s">
        <v>445</v>
      </c>
      <c r="D1884" s="187">
        <v>6157451</v>
      </c>
      <c r="E1884" s="187"/>
      <c r="F1884" s="187"/>
      <c r="G1884" s="187"/>
      <c r="H1884" s="187"/>
      <c r="I1884" s="187"/>
      <c r="J1884" s="187"/>
      <c r="K1884" s="187"/>
      <c r="L1884" s="187">
        <v>6157451</v>
      </c>
    </row>
    <row r="1885" spans="1:12" ht="18" customHeight="1">
      <c r="A1885" s="188"/>
      <c r="B1885" s="185" t="s">
        <v>843</v>
      </c>
      <c r="C1885" s="186" t="s">
        <v>446</v>
      </c>
      <c r="D1885" s="187">
        <v>44350</v>
      </c>
      <c r="E1885" s="187"/>
      <c r="F1885" s="187"/>
      <c r="G1885" s="187"/>
      <c r="H1885" s="187"/>
      <c r="I1885" s="187"/>
      <c r="J1885" s="187"/>
      <c r="K1885" s="187"/>
      <c r="L1885" s="187">
        <v>44350</v>
      </c>
    </row>
    <row r="1886" spans="1:12" ht="18" customHeight="1">
      <c r="A1886" s="188"/>
      <c r="B1886" s="185" t="s">
        <v>780</v>
      </c>
      <c r="C1886" s="186" t="s">
        <v>450</v>
      </c>
      <c r="D1886" s="187">
        <v>13370880</v>
      </c>
      <c r="E1886" s="187"/>
      <c r="F1886" s="187"/>
      <c r="G1886" s="187"/>
      <c r="H1886" s="187"/>
      <c r="I1886" s="187"/>
      <c r="J1886" s="187"/>
      <c r="K1886" s="187"/>
      <c r="L1886" s="187">
        <v>13370880</v>
      </c>
    </row>
    <row r="1887" spans="1:12" ht="18" customHeight="1">
      <c r="A1887" s="188"/>
      <c r="B1887" s="185" t="s">
        <v>781</v>
      </c>
      <c r="C1887" s="186" t="s">
        <v>452</v>
      </c>
      <c r="D1887" s="187">
        <v>333350</v>
      </c>
      <c r="E1887" s="187"/>
      <c r="F1887" s="187"/>
      <c r="G1887" s="187"/>
      <c r="H1887" s="187"/>
      <c r="I1887" s="187"/>
      <c r="J1887" s="187"/>
      <c r="K1887" s="187"/>
      <c r="L1887" s="187">
        <v>333350</v>
      </c>
    </row>
    <row r="1888" spans="1:12" ht="18" customHeight="1">
      <c r="A1888" s="188"/>
      <c r="B1888" s="185" t="s">
        <v>782</v>
      </c>
      <c r="C1888" s="186" t="s">
        <v>455</v>
      </c>
      <c r="D1888" s="187">
        <v>184764986.69</v>
      </c>
      <c r="E1888" s="187"/>
      <c r="F1888" s="187"/>
      <c r="G1888" s="187"/>
      <c r="H1888" s="187"/>
      <c r="I1888" s="187"/>
      <c r="J1888" s="187"/>
      <c r="K1888" s="187"/>
      <c r="L1888" s="187">
        <v>184764986.69</v>
      </c>
    </row>
    <row r="1889" spans="1:12" ht="18" customHeight="1">
      <c r="A1889" s="188"/>
      <c r="B1889" s="185" t="s">
        <v>815</v>
      </c>
      <c r="C1889" s="186" t="s">
        <v>462</v>
      </c>
      <c r="D1889" s="187">
        <v>62800</v>
      </c>
      <c r="E1889" s="187"/>
      <c r="F1889" s="187"/>
      <c r="G1889" s="187"/>
      <c r="H1889" s="187"/>
      <c r="I1889" s="187"/>
      <c r="J1889" s="187"/>
      <c r="K1889" s="187"/>
      <c r="L1889" s="187">
        <v>62800</v>
      </c>
    </row>
    <row r="1890" spans="1:12" ht="18" customHeight="1">
      <c r="A1890" s="188"/>
      <c r="B1890" s="185" t="s">
        <v>785</v>
      </c>
      <c r="C1890" s="186" t="s">
        <v>463</v>
      </c>
      <c r="D1890" s="187">
        <v>1978372</v>
      </c>
      <c r="E1890" s="187"/>
      <c r="F1890" s="187"/>
      <c r="G1890" s="187"/>
      <c r="H1890" s="187"/>
      <c r="I1890" s="187"/>
      <c r="J1890" s="187"/>
      <c r="K1890" s="187"/>
      <c r="L1890" s="187">
        <v>1978372</v>
      </c>
    </row>
    <row r="1891" spans="1:12" ht="18" customHeight="1">
      <c r="A1891" s="188"/>
      <c r="B1891" s="185" t="s">
        <v>786</v>
      </c>
      <c r="C1891" s="186" t="s">
        <v>471</v>
      </c>
      <c r="D1891" s="187">
        <v>29564225.579999998</v>
      </c>
      <c r="E1891" s="187"/>
      <c r="F1891" s="187"/>
      <c r="G1891" s="187"/>
      <c r="H1891" s="187"/>
      <c r="I1891" s="187"/>
      <c r="J1891" s="187"/>
      <c r="K1891" s="187"/>
      <c r="L1891" s="187">
        <v>29564225.579999998</v>
      </c>
    </row>
    <row r="1892" spans="1:12" ht="18" customHeight="1">
      <c r="A1892" s="188"/>
      <c r="B1892" s="185" t="s">
        <v>787</v>
      </c>
      <c r="C1892" s="186" t="s">
        <v>472</v>
      </c>
      <c r="D1892" s="187">
        <v>10381784.91</v>
      </c>
      <c r="E1892" s="187"/>
      <c r="F1892" s="187"/>
      <c r="G1892" s="187"/>
      <c r="H1892" s="187"/>
      <c r="I1892" s="187"/>
      <c r="J1892" s="187"/>
      <c r="K1892" s="187"/>
      <c r="L1892" s="187">
        <v>10381784.91</v>
      </c>
    </row>
    <row r="1893" spans="1:12" ht="18" customHeight="1">
      <c r="A1893" s="188"/>
      <c r="B1893" s="185" t="s">
        <v>788</v>
      </c>
      <c r="C1893" s="186" t="s">
        <v>475</v>
      </c>
      <c r="D1893" s="187">
        <v>1942221.05</v>
      </c>
      <c r="E1893" s="187"/>
      <c r="F1893" s="187"/>
      <c r="G1893" s="187"/>
      <c r="H1893" s="187"/>
      <c r="I1893" s="187"/>
      <c r="J1893" s="187"/>
      <c r="K1893" s="187"/>
      <c r="L1893" s="187">
        <v>1942221.05</v>
      </c>
    </row>
    <row r="1894" spans="1:12" ht="18" customHeight="1">
      <c r="A1894" s="188"/>
      <c r="B1894" s="185" t="s">
        <v>789</v>
      </c>
      <c r="C1894" s="186" t="s">
        <v>476</v>
      </c>
      <c r="D1894" s="187">
        <v>24893833.129999999</v>
      </c>
      <c r="E1894" s="187"/>
      <c r="F1894" s="187"/>
      <c r="G1894" s="187"/>
      <c r="H1894" s="187"/>
      <c r="I1894" s="187"/>
      <c r="J1894" s="187"/>
      <c r="K1894" s="187"/>
      <c r="L1894" s="187">
        <v>24893833.129999999</v>
      </c>
    </row>
    <row r="1895" spans="1:12" ht="18" customHeight="1">
      <c r="A1895" s="188"/>
      <c r="B1895" s="185" t="s">
        <v>790</v>
      </c>
      <c r="C1895" s="186" t="s">
        <v>477</v>
      </c>
      <c r="D1895" s="187">
        <v>34950307.990000002</v>
      </c>
      <c r="E1895" s="187">
        <v>526250</v>
      </c>
      <c r="F1895" s="187"/>
      <c r="G1895" s="187"/>
      <c r="H1895" s="187"/>
      <c r="I1895" s="187"/>
      <c r="J1895" s="187"/>
      <c r="K1895" s="187"/>
      <c r="L1895" s="187">
        <v>35476557.990000002</v>
      </c>
    </row>
    <row r="1896" spans="1:12" ht="18" customHeight="1">
      <c r="A1896" s="188"/>
      <c r="B1896" s="185" t="s">
        <v>791</v>
      </c>
      <c r="C1896" s="186" t="s">
        <v>478</v>
      </c>
      <c r="D1896" s="187">
        <v>4681636.95</v>
      </c>
      <c r="E1896" s="187"/>
      <c r="F1896" s="187"/>
      <c r="G1896" s="187"/>
      <c r="H1896" s="187"/>
      <c r="I1896" s="187"/>
      <c r="J1896" s="187"/>
      <c r="K1896" s="187"/>
      <c r="L1896" s="187">
        <v>4681636.95</v>
      </c>
    </row>
    <row r="1897" spans="1:12" ht="18" customHeight="1">
      <c r="A1897" s="188"/>
      <c r="B1897" s="185" t="s">
        <v>792</v>
      </c>
      <c r="C1897" s="186" t="s">
        <v>480</v>
      </c>
      <c r="D1897" s="187">
        <v>7142481.4100000001</v>
      </c>
      <c r="E1897" s="187"/>
      <c r="F1897" s="187"/>
      <c r="G1897" s="187"/>
      <c r="H1897" s="187"/>
      <c r="I1897" s="187"/>
      <c r="J1897" s="187"/>
      <c r="K1897" s="187"/>
      <c r="L1897" s="187">
        <v>7142481.4100000001</v>
      </c>
    </row>
    <row r="1898" spans="1:12" ht="18" customHeight="1">
      <c r="A1898" s="188"/>
      <c r="B1898" s="185" t="s">
        <v>793</v>
      </c>
      <c r="C1898" s="186" t="s">
        <v>482</v>
      </c>
      <c r="D1898" s="187">
        <v>4540751.76</v>
      </c>
      <c r="E1898" s="187"/>
      <c r="F1898" s="187"/>
      <c r="G1898" s="187">
        <v>468669</v>
      </c>
      <c r="H1898" s="187"/>
      <c r="I1898" s="187"/>
      <c r="J1898" s="187"/>
      <c r="K1898" s="187"/>
      <c r="L1898" s="187">
        <v>5009420.76</v>
      </c>
    </row>
    <row r="1899" spans="1:12" ht="18" customHeight="1">
      <c r="A1899" s="188"/>
      <c r="B1899" s="185" t="s">
        <v>794</v>
      </c>
      <c r="C1899" s="186" t="s">
        <v>484</v>
      </c>
      <c r="D1899" s="187">
        <v>2157356</v>
      </c>
      <c r="E1899" s="187"/>
      <c r="F1899" s="187"/>
      <c r="G1899" s="187"/>
      <c r="H1899" s="187"/>
      <c r="I1899" s="187"/>
      <c r="J1899" s="187"/>
      <c r="K1899" s="187"/>
      <c r="L1899" s="187">
        <v>2157356</v>
      </c>
    </row>
    <row r="1900" spans="1:12" ht="18" customHeight="1">
      <c r="A1900" s="188"/>
      <c r="B1900" s="185" t="s">
        <v>795</v>
      </c>
      <c r="C1900" s="186" t="s">
        <v>486</v>
      </c>
      <c r="D1900" s="187">
        <v>31500952.390000001</v>
      </c>
      <c r="E1900" s="187">
        <v>2449898</v>
      </c>
      <c r="F1900" s="187"/>
      <c r="G1900" s="187"/>
      <c r="H1900" s="187"/>
      <c r="I1900" s="187"/>
      <c r="J1900" s="187"/>
      <c r="K1900" s="187"/>
      <c r="L1900" s="187">
        <v>33950850.390000001</v>
      </c>
    </row>
    <row r="1901" spans="1:12" ht="18" customHeight="1">
      <c r="A1901" s="188"/>
      <c r="B1901" s="185" t="s">
        <v>894</v>
      </c>
      <c r="C1901" s="186" t="s">
        <v>487</v>
      </c>
      <c r="D1901" s="187">
        <v>99750</v>
      </c>
      <c r="E1901" s="187"/>
      <c r="F1901" s="187"/>
      <c r="G1901" s="187"/>
      <c r="H1901" s="187"/>
      <c r="I1901" s="187"/>
      <c r="J1901" s="187"/>
      <c r="K1901" s="187"/>
      <c r="L1901" s="187">
        <v>99750</v>
      </c>
    </row>
    <row r="1902" spans="1:12" ht="18" customHeight="1">
      <c r="A1902" s="188"/>
      <c r="B1902" s="185" t="s">
        <v>821</v>
      </c>
      <c r="C1902" s="186" t="s">
        <v>488</v>
      </c>
      <c r="D1902" s="187">
        <v>211565</v>
      </c>
      <c r="E1902" s="187"/>
      <c r="F1902" s="187"/>
      <c r="G1902" s="187"/>
      <c r="H1902" s="187"/>
      <c r="I1902" s="187"/>
      <c r="J1902" s="187"/>
      <c r="K1902" s="187"/>
      <c r="L1902" s="187">
        <v>211565</v>
      </c>
    </row>
    <row r="1903" spans="1:12" ht="18" customHeight="1">
      <c r="A1903" s="188"/>
      <c r="B1903" s="185" t="s">
        <v>796</v>
      </c>
      <c r="C1903" s="186" t="s">
        <v>489</v>
      </c>
      <c r="D1903" s="187">
        <v>666599</v>
      </c>
      <c r="E1903" s="187"/>
      <c r="F1903" s="187"/>
      <c r="G1903" s="187"/>
      <c r="H1903" s="187"/>
      <c r="I1903" s="187"/>
      <c r="J1903" s="187"/>
      <c r="K1903" s="187"/>
      <c r="L1903" s="187">
        <v>666599</v>
      </c>
    </row>
    <row r="1904" spans="1:12" ht="18" customHeight="1">
      <c r="A1904" s="188"/>
      <c r="B1904" s="185" t="s">
        <v>797</v>
      </c>
      <c r="C1904" s="186" t="s">
        <v>490</v>
      </c>
      <c r="D1904" s="187">
        <v>68127195.629999995</v>
      </c>
      <c r="E1904" s="187"/>
      <c r="F1904" s="187"/>
      <c r="G1904" s="187">
        <v>1402146.5</v>
      </c>
      <c r="H1904" s="187"/>
      <c r="I1904" s="187"/>
      <c r="J1904" s="187"/>
      <c r="K1904" s="187"/>
      <c r="L1904" s="187">
        <v>69529342.129999995</v>
      </c>
    </row>
    <row r="1905" spans="1:12" ht="18" customHeight="1">
      <c r="A1905" s="188"/>
      <c r="B1905" s="185" t="s">
        <v>798</v>
      </c>
      <c r="C1905" s="186" t="s">
        <v>491</v>
      </c>
      <c r="D1905" s="187">
        <v>4397039</v>
      </c>
      <c r="E1905" s="187"/>
      <c r="F1905" s="187"/>
      <c r="G1905" s="187"/>
      <c r="H1905" s="187"/>
      <c r="I1905" s="187"/>
      <c r="J1905" s="187"/>
      <c r="K1905" s="187"/>
      <c r="L1905" s="187">
        <v>4397039</v>
      </c>
    </row>
    <row r="1906" spans="1:12" ht="18" customHeight="1">
      <c r="A1906" s="188"/>
      <c r="B1906" s="185" t="s">
        <v>822</v>
      </c>
      <c r="C1906" s="186" t="s">
        <v>494</v>
      </c>
      <c r="D1906" s="187">
        <v>57568994.57</v>
      </c>
      <c r="E1906" s="187">
        <v>432000</v>
      </c>
      <c r="F1906" s="187"/>
      <c r="G1906" s="187">
        <v>27447197.199999999</v>
      </c>
      <c r="H1906" s="187"/>
      <c r="I1906" s="187"/>
      <c r="J1906" s="187"/>
      <c r="K1906" s="187"/>
      <c r="L1906" s="187">
        <v>85448191.769999996</v>
      </c>
    </row>
    <row r="1907" spans="1:12" ht="18" customHeight="1">
      <c r="A1907" s="188"/>
      <c r="B1907" s="185" t="s">
        <v>816</v>
      </c>
      <c r="C1907" s="186" t="s">
        <v>495</v>
      </c>
      <c r="D1907" s="187">
        <v>8232868</v>
      </c>
      <c r="E1907" s="187"/>
      <c r="F1907" s="187"/>
      <c r="G1907" s="187"/>
      <c r="H1907" s="187"/>
      <c r="I1907" s="187"/>
      <c r="J1907" s="187"/>
      <c r="K1907" s="187"/>
      <c r="L1907" s="187">
        <v>8232868</v>
      </c>
    </row>
    <row r="1908" spans="1:12" ht="18" customHeight="1">
      <c r="A1908" s="188"/>
      <c r="B1908" s="185" t="s">
        <v>799</v>
      </c>
      <c r="C1908" s="186" t="s">
        <v>496</v>
      </c>
      <c r="D1908" s="187">
        <v>54213358.840000004</v>
      </c>
      <c r="E1908" s="187"/>
      <c r="F1908" s="187"/>
      <c r="G1908" s="187">
        <v>106440</v>
      </c>
      <c r="H1908" s="187"/>
      <c r="I1908" s="187"/>
      <c r="J1908" s="187"/>
      <c r="K1908" s="187"/>
      <c r="L1908" s="187">
        <v>54319798.840000004</v>
      </c>
    </row>
    <row r="1909" spans="1:12" ht="18" customHeight="1">
      <c r="A1909" s="188"/>
      <c r="B1909" s="185" t="s">
        <v>800</v>
      </c>
      <c r="C1909" s="186" t="s">
        <v>497</v>
      </c>
      <c r="D1909" s="187">
        <v>6816880</v>
      </c>
      <c r="E1909" s="187"/>
      <c r="F1909" s="187"/>
      <c r="G1909" s="187"/>
      <c r="H1909" s="187"/>
      <c r="I1909" s="187"/>
      <c r="J1909" s="187"/>
      <c r="K1909" s="187"/>
      <c r="L1909" s="187">
        <v>6816880</v>
      </c>
    </row>
    <row r="1910" spans="1:12" ht="18" customHeight="1">
      <c r="A1910" s="188"/>
      <c r="B1910" s="185" t="s">
        <v>810</v>
      </c>
      <c r="C1910" s="186" t="s">
        <v>500</v>
      </c>
      <c r="D1910" s="187">
        <v>21244222</v>
      </c>
      <c r="E1910" s="187"/>
      <c r="F1910" s="187"/>
      <c r="G1910" s="187">
        <v>13198543</v>
      </c>
      <c r="H1910" s="187"/>
      <c r="I1910" s="187">
        <v>1026105</v>
      </c>
      <c r="J1910" s="187"/>
      <c r="K1910" s="187"/>
      <c r="L1910" s="187">
        <v>35468870</v>
      </c>
    </row>
    <row r="1911" spans="1:12" ht="18" customHeight="1">
      <c r="A1911" s="188"/>
      <c r="B1911" s="185" t="s">
        <v>832</v>
      </c>
      <c r="C1911" s="186" t="s">
        <v>501</v>
      </c>
      <c r="D1911" s="187">
        <v>5853270</v>
      </c>
      <c r="E1911" s="187"/>
      <c r="F1911" s="187"/>
      <c r="G1911" s="187">
        <v>479237</v>
      </c>
      <c r="H1911" s="187"/>
      <c r="I1911" s="187">
        <v>0</v>
      </c>
      <c r="J1911" s="187"/>
      <c r="K1911" s="187"/>
      <c r="L1911" s="187">
        <v>6332507</v>
      </c>
    </row>
    <row r="1912" spans="1:12" ht="18" customHeight="1">
      <c r="A1912" s="188"/>
      <c r="B1912" s="185" t="s">
        <v>801</v>
      </c>
      <c r="C1912" s="186" t="s">
        <v>504</v>
      </c>
      <c r="D1912" s="187">
        <v>1351506663.04</v>
      </c>
      <c r="E1912" s="187">
        <v>4146012</v>
      </c>
      <c r="F1912" s="187">
        <v>0</v>
      </c>
      <c r="G1912" s="187">
        <v>83244615.980000004</v>
      </c>
      <c r="H1912" s="187"/>
      <c r="I1912" s="187">
        <v>25514601</v>
      </c>
      <c r="J1912" s="187"/>
      <c r="K1912" s="187">
        <v>0</v>
      </c>
      <c r="L1912" s="187">
        <v>1464411892.02</v>
      </c>
    </row>
    <row r="1913" spans="1:12" ht="18" customHeight="1">
      <c r="A1913" s="188"/>
      <c r="B1913" s="185" t="s">
        <v>811</v>
      </c>
      <c r="C1913" s="186" t="s">
        <v>505</v>
      </c>
      <c r="D1913" s="187">
        <v>1237231.48</v>
      </c>
      <c r="E1913" s="187"/>
      <c r="F1913" s="187"/>
      <c r="G1913" s="187"/>
      <c r="H1913" s="187"/>
      <c r="I1913" s="187"/>
      <c r="J1913" s="187"/>
      <c r="K1913" s="187"/>
      <c r="L1913" s="187">
        <v>1237231.48</v>
      </c>
    </row>
    <row r="1914" spans="1:12" ht="18" customHeight="1">
      <c r="A1914" s="188"/>
      <c r="B1914" s="185" t="s">
        <v>812</v>
      </c>
      <c r="C1914" s="186" t="s">
        <v>507</v>
      </c>
      <c r="D1914" s="187">
        <v>22450827</v>
      </c>
      <c r="E1914" s="187">
        <v>0</v>
      </c>
      <c r="F1914" s="187"/>
      <c r="G1914" s="187">
        <v>4654534</v>
      </c>
      <c r="H1914" s="187"/>
      <c r="I1914" s="187">
        <v>3428981</v>
      </c>
      <c r="J1914" s="187"/>
      <c r="K1914" s="187"/>
      <c r="L1914" s="187">
        <v>30534342</v>
      </c>
    </row>
    <row r="1915" spans="1:12" ht="18" customHeight="1">
      <c r="A1915" s="188"/>
      <c r="B1915" s="185" t="s">
        <v>802</v>
      </c>
      <c r="C1915" s="186" t="s">
        <v>508</v>
      </c>
      <c r="D1915" s="187">
        <v>588815</v>
      </c>
      <c r="E1915" s="187"/>
      <c r="F1915" s="187"/>
      <c r="G1915" s="187"/>
      <c r="H1915" s="187"/>
      <c r="I1915" s="187"/>
      <c r="J1915" s="187"/>
      <c r="K1915" s="187"/>
      <c r="L1915" s="187">
        <v>588815</v>
      </c>
    </row>
    <row r="1916" spans="1:12" ht="18" customHeight="1">
      <c r="A1916" s="188"/>
      <c r="B1916" s="185" t="s">
        <v>844</v>
      </c>
      <c r="C1916" s="186" t="s">
        <v>510</v>
      </c>
      <c r="D1916" s="187">
        <v>39900</v>
      </c>
      <c r="E1916" s="187"/>
      <c r="F1916" s="187"/>
      <c r="G1916" s="187"/>
      <c r="H1916" s="187"/>
      <c r="I1916" s="187"/>
      <c r="J1916" s="187"/>
      <c r="K1916" s="187"/>
      <c r="L1916" s="187">
        <v>39900</v>
      </c>
    </row>
    <row r="1917" spans="1:12" ht="18" customHeight="1">
      <c r="A1917" s="188"/>
      <c r="B1917" s="185" t="s">
        <v>804</v>
      </c>
      <c r="C1917" s="186" t="s">
        <v>765</v>
      </c>
      <c r="D1917" s="187">
        <v>8428979.4700000007</v>
      </c>
      <c r="E1917" s="187"/>
      <c r="F1917" s="187"/>
      <c r="G1917" s="187"/>
      <c r="H1917" s="187"/>
      <c r="I1917" s="187"/>
      <c r="J1917" s="187"/>
      <c r="K1917" s="187"/>
      <c r="L1917" s="187">
        <v>8428979.4700000007</v>
      </c>
    </row>
    <row r="1918" spans="1:12" ht="18" customHeight="1">
      <c r="A1918" s="188"/>
      <c r="B1918" s="185" t="s">
        <v>867</v>
      </c>
      <c r="C1918" s="186" t="s">
        <v>547</v>
      </c>
      <c r="D1918" s="187">
        <v>2190375331.2800002</v>
      </c>
      <c r="E1918" s="187"/>
      <c r="F1918" s="187"/>
      <c r="G1918" s="187"/>
      <c r="H1918" s="187"/>
      <c r="I1918" s="187"/>
      <c r="J1918" s="187"/>
      <c r="K1918" s="187"/>
      <c r="L1918" s="187">
        <v>2190375331.2800002</v>
      </c>
    </row>
    <row r="1919" spans="1:12" ht="18" customHeight="1">
      <c r="A1919" s="188"/>
      <c r="B1919" s="185" t="s">
        <v>833</v>
      </c>
      <c r="C1919" s="186" t="s">
        <v>548</v>
      </c>
      <c r="D1919" s="187">
        <v>7424301515.04</v>
      </c>
      <c r="E1919" s="187">
        <v>283404000.37</v>
      </c>
      <c r="F1919" s="187">
        <v>5606320187.7600002</v>
      </c>
      <c r="G1919" s="187">
        <v>18356176.100000001</v>
      </c>
      <c r="H1919" s="187">
        <v>0</v>
      </c>
      <c r="I1919" s="187"/>
      <c r="J1919" s="187">
        <v>0</v>
      </c>
      <c r="K1919" s="187"/>
      <c r="L1919" s="187">
        <v>13332381879.27</v>
      </c>
    </row>
    <row r="1920" spans="1:12" ht="18" customHeight="1">
      <c r="A1920" s="188"/>
      <c r="B1920" s="185" t="s">
        <v>883</v>
      </c>
      <c r="C1920" s="186" t="s">
        <v>549</v>
      </c>
      <c r="D1920" s="187">
        <v>22540000</v>
      </c>
      <c r="E1920" s="187"/>
      <c r="F1920" s="187"/>
      <c r="G1920" s="187"/>
      <c r="H1920" s="187"/>
      <c r="I1920" s="187"/>
      <c r="J1920" s="187"/>
      <c r="K1920" s="187"/>
      <c r="L1920" s="187">
        <v>22540000</v>
      </c>
    </row>
    <row r="1921" spans="1:12" ht="18" customHeight="1">
      <c r="A1921" s="188"/>
      <c r="B1921" s="185" t="s">
        <v>834</v>
      </c>
      <c r="C1921" s="186" t="s">
        <v>552</v>
      </c>
      <c r="D1921" s="187">
        <v>3383627576.1199999</v>
      </c>
      <c r="E1921" s="187"/>
      <c r="F1921" s="187">
        <v>1866035114.5999999</v>
      </c>
      <c r="G1921" s="187">
        <v>222866012</v>
      </c>
      <c r="H1921" s="187">
        <v>0</v>
      </c>
      <c r="I1921" s="187"/>
      <c r="J1921" s="187"/>
      <c r="K1921" s="187"/>
      <c r="L1921" s="187">
        <v>5472528702.7199993</v>
      </c>
    </row>
    <row r="1922" spans="1:12" ht="18" customHeight="1">
      <c r="A1922" s="188"/>
      <c r="B1922" s="185" t="s">
        <v>896</v>
      </c>
      <c r="C1922" s="186" t="s">
        <v>553</v>
      </c>
      <c r="D1922" s="187">
        <v>87000000</v>
      </c>
      <c r="E1922" s="187"/>
      <c r="F1922" s="187"/>
      <c r="G1922" s="187"/>
      <c r="H1922" s="187"/>
      <c r="I1922" s="187"/>
      <c r="J1922" s="187"/>
      <c r="K1922" s="187"/>
      <c r="L1922" s="187">
        <v>87000000</v>
      </c>
    </row>
    <row r="1923" spans="1:12" ht="18" customHeight="1">
      <c r="A1923" s="188"/>
      <c r="B1923" s="185" t="s">
        <v>904</v>
      </c>
      <c r="C1923" s="186" t="s">
        <v>555</v>
      </c>
      <c r="D1923" s="187">
        <v>12000000</v>
      </c>
      <c r="E1923" s="187"/>
      <c r="F1923" s="187"/>
      <c r="G1923" s="187"/>
      <c r="H1923" s="187"/>
      <c r="I1923" s="187"/>
      <c r="J1923" s="187"/>
      <c r="K1923" s="187"/>
      <c r="L1923" s="187">
        <v>12000000</v>
      </c>
    </row>
    <row r="1924" spans="1:12" ht="18" customHeight="1">
      <c r="A1924" s="188"/>
      <c r="B1924" s="185" t="s">
        <v>874</v>
      </c>
      <c r="C1924" s="186" t="s">
        <v>556</v>
      </c>
      <c r="D1924" s="187">
        <v>17300000</v>
      </c>
      <c r="E1924" s="187"/>
      <c r="F1924" s="187">
        <v>2243869824</v>
      </c>
      <c r="G1924" s="187"/>
      <c r="H1924" s="187"/>
      <c r="I1924" s="187"/>
      <c r="J1924" s="187"/>
      <c r="K1924" s="187"/>
      <c r="L1924" s="187">
        <v>2261169824</v>
      </c>
    </row>
    <row r="1925" spans="1:12" ht="18" customHeight="1">
      <c r="A1925" s="188"/>
      <c r="B1925" s="185" t="s">
        <v>823</v>
      </c>
      <c r="C1925" s="186" t="s">
        <v>561</v>
      </c>
      <c r="D1925" s="187">
        <v>710237575.83000004</v>
      </c>
      <c r="E1925" s="187">
        <v>3349935048.5799999</v>
      </c>
      <c r="F1925" s="187">
        <v>1004842120.85</v>
      </c>
      <c r="G1925" s="187">
        <v>803161660.80999994</v>
      </c>
      <c r="H1925" s="187">
        <v>339296236.5</v>
      </c>
      <c r="I1925" s="187"/>
      <c r="J1925" s="187">
        <v>297198800</v>
      </c>
      <c r="K1925" s="187">
        <v>1401517679.4000001</v>
      </c>
      <c r="L1925" s="187">
        <v>7906189121.9699993</v>
      </c>
    </row>
    <row r="1926" spans="1:12" ht="18" customHeight="1">
      <c r="A1926" s="188"/>
      <c r="B1926" s="185" t="s">
        <v>817</v>
      </c>
      <c r="C1926" s="186" t="s">
        <v>573</v>
      </c>
      <c r="D1926" s="187">
        <v>5496683</v>
      </c>
      <c r="E1926" s="187"/>
      <c r="F1926" s="187"/>
      <c r="G1926" s="187"/>
      <c r="H1926" s="187"/>
      <c r="I1926" s="187"/>
      <c r="J1926" s="187"/>
      <c r="K1926" s="187"/>
      <c r="L1926" s="187">
        <v>5496683</v>
      </c>
    </row>
    <row r="1927" spans="1:12" ht="18" customHeight="1">
      <c r="A1927" s="188"/>
      <c r="B1927" s="185" t="s">
        <v>856</v>
      </c>
      <c r="C1927" s="186" t="s">
        <v>575</v>
      </c>
      <c r="D1927" s="187">
        <v>9887.5</v>
      </c>
      <c r="E1927" s="187"/>
      <c r="F1927" s="187"/>
      <c r="G1927" s="187"/>
      <c r="H1927" s="187"/>
      <c r="I1927" s="187"/>
      <c r="J1927" s="187"/>
      <c r="K1927" s="187"/>
      <c r="L1927" s="187">
        <v>9887.5</v>
      </c>
    </row>
    <row r="1928" spans="1:12" ht="18" customHeight="1">
      <c r="A1928" s="188"/>
      <c r="B1928" s="185" t="s">
        <v>898</v>
      </c>
      <c r="C1928" s="186" t="s">
        <v>581</v>
      </c>
      <c r="D1928" s="187">
        <v>0</v>
      </c>
      <c r="E1928" s="187"/>
      <c r="F1928" s="187">
        <v>0</v>
      </c>
      <c r="G1928" s="187"/>
      <c r="H1928" s="187"/>
      <c r="I1928" s="187"/>
      <c r="J1928" s="187"/>
      <c r="K1928" s="187"/>
      <c r="L1928" s="187">
        <v>0</v>
      </c>
    </row>
    <row r="1929" spans="1:12" ht="18" customHeight="1">
      <c r="A1929" s="188"/>
      <c r="B1929" s="185" t="s">
        <v>805</v>
      </c>
      <c r="C1929" s="186" t="s">
        <v>586</v>
      </c>
      <c r="D1929" s="187">
        <v>454757461.77999997</v>
      </c>
      <c r="E1929" s="187"/>
      <c r="F1929" s="187">
        <v>2353073523.1300001</v>
      </c>
      <c r="G1929" s="187">
        <v>1192302198.1300001</v>
      </c>
      <c r="H1929" s="187">
        <v>1798097163.4000001</v>
      </c>
      <c r="I1929" s="187">
        <v>379378729.48000002</v>
      </c>
      <c r="J1929" s="187"/>
      <c r="K1929" s="187"/>
      <c r="L1929" s="187">
        <v>6177609075.9200001</v>
      </c>
    </row>
    <row r="1930" spans="1:12" ht="18" customHeight="1">
      <c r="A1930" s="188"/>
      <c r="B1930" s="185" t="s">
        <v>824</v>
      </c>
      <c r="C1930" s="186" t="s">
        <v>590</v>
      </c>
      <c r="D1930" s="187">
        <v>8973102</v>
      </c>
      <c r="E1930" s="187"/>
      <c r="F1930" s="187"/>
      <c r="G1930" s="187"/>
      <c r="H1930" s="187"/>
      <c r="I1930" s="187"/>
      <c r="J1930" s="187"/>
      <c r="K1930" s="187"/>
      <c r="L1930" s="187">
        <v>8973102</v>
      </c>
    </row>
    <row r="1931" spans="1:12" ht="18" customHeight="1">
      <c r="A1931" s="188"/>
      <c r="B1931" s="185" t="s">
        <v>806</v>
      </c>
      <c r="C1931" s="186" t="s">
        <v>591</v>
      </c>
      <c r="D1931" s="187">
        <v>146532448.12</v>
      </c>
      <c r="E1931" s="187"/>
      <c r="F1931" s="187">
        <v>0</v>
      </c>
      <c r="G1931" s="187">
        <v>44129890</v>
      </c>
      <c r="H1931" s="187">
        <v>517561273.72000003</v>
      </c>
      <c r="I1931" s="187">
        <v>0</v>
      </c>
      <c r="J1931" s="187">
        <v>535128597.88</v>
      </c>
      <c r="K1931" s="187">
        <v>0</v>
      </c>
      <c r="L1931" s="187">
        <v>1243352209.72</v>
      </c>
    </row>
    <row r="1932" spans="1:12" ht="18" customHeight="1">
      <c r="A1932" s="188"/>
      <c r="B1932" s="185" t="s">
        <v>807</v>
      </c>
      <c r="C1932" s="186" t="s">
        <v>592</v>
      </c>
      <c r="D1932" s="187">
        <v>15535191.5</v>
      </c>
      <c r="E1932" s="187"/>
      <c r="F1932" s="187"/>
      <c r="G1932" s="187"/>
      <c r="H1932" s="187"/>
      <c r="I1932" s="187"/>
      <c r="J1932" s="187"/>
      <c r="K1932" s="187"/>
      <c r="L1932" s="187">
        <v>15535191.5</v>
      </c>
    </row>
    <row r="1933" spans="1:12" ht="18" customHeight="1">
      <c r="A1933" s="188"/>
      <c r="B1933" s="185" t="s">
        <v>900</v>
      </c>
      <c r="C1933" s="186" t="s">
        <v>606</v>
      </c>
      <c r="D1933" s="187">
        <v>0</v>
      </c>
      <c r="E1933" s="187"/>
      <c r="F1933" s="187"/>
      <c r="G1933" s="187"/>
      <c r="H1933" s="187"/>
      <c r="I1933" s="187"/>
      <c r="J1933" s="187"/>
      <c r="K1933" s="187"/>
      <c r="L1933" s="187">
        <v>0</v>
      </c>
    </row>
    <row r="1934" spans="1:12" ht="18" customHeight="1">
      <c r="A1934" s="188"/>
      <c r="B1934" s="185" t="s">
        <v>808</v>
      </c>
      <c r="C1934" s="186" t="s">
        <v>609</v>
      </c>
      <c r="D1934" s="187">
        <v>1206553</v>
      </c>
      <c r="E1934" s="187"/>
      <c r="F1934" s="187"/>
      <c r="G1934" s="187"/>
      <c r="H1934" s="187"/>
      <c r="I1934" s="187"/>
      <c r="J1934" s="187"/>
      <c r="K1934" s="187"/>
      <c r="L1934" s="187">
        <v>1206553</v>
      </c>
    </row>
    <row r="1935" spans="1:12" ht="18" customHeight="1">
      <c r="A1935" s="188"/>
      <c r="B1935" s="185" t="s">
        <v>840</v>
      </c>
      <c r="C1935" s="186" t="s">
        <v>611</v>
      </c>
      <c r="D1935" s="187">
        <v>8656145</v>
      </c>
      <c r="E1935" s="187"/>
      <c r="F1935" s="187"/>
      <c r="G1935" s="187"/>
      <c r="H1935" s="187"/>
      <c r="I1935" s="187"/>
      <c r="J1935" s="187"/>
      <c r="K1935" s="187"/>
      <c r="L1935" s="187">
        <v>8656145</v>
      </c>
    </row>
    <row r="1936" spans="1:12" ht="18" customHeight="1">
      <c r="A1936" s="188"/>
      <c r="B1936" s="185" t="s">
        <v>813</v>
      </c>
      <c r="C1936" s="186" t="s">
        <v>613</v>
      </c>
      <c r="D1936" s="187">
        <v>16690460.73</v>
      </c>
      <c r="E1936" s="187"/>
      <c r="F1936" s="187"/>
      <c r="G1936" s="187"/>
      <c r="H1936" s="187"/>
      <c r="I1936" s="187"/>
      <c r="J1936" s="187"/>
      <c r="K1936" s="187"/>
      <c r="L1936" s="187">
        <v>16690460.73</v>
      </c>
    </row>
    <row r="1937" spans="1:12" ht="18" customHeight="1">
      <c r="A1937" s="188"/>
      <c r="B1937" s="185" t="s">
        <v>841</v>
      </c>
      <c r="C1937" s="186" t="s">
        <v>614</v>
      </c>
      <c r="D1937" s="187">
        <v>5616002</v>
      </c>
      <c r="E1937" s="187"/>
      <c r="F1937" s="187"/>
      <c r="G1937" s="187"/>
      <c r="H1937" s="187"/>
      <c r="I1937" s="187"/>
      <c r="J1937" s="187"/>
      <c r="K1937" s="187"/>
      <c r="L1937" s="187">
        <v>5616002</v>
      </c>
    </row>
    <row r="1938" spans="1:12" ht="18" customHeight="1">
      <c r="A1938" s="188"/>
      <c r="C1938" s="186" t="s">
        <v>928</v>
      </c>
      <c r="D1938" s="187">
        <v>17076168657.559999</v>
      </c>
      <c r="E1938" s="187">
        <v>3640893208.9499998</v>
      </c>
      <c r="F1938" s="187">
        <v>13074140770.34</v>
      </c>
      <c r="G1938" s="187">
        <v>2411817319.7200003</v>
      </c>
      <c r="H1938" s="187">
        <v>2654954673.6199999</v>
      </c>
      <c r="I1938" s="187">
        <v>409348416.48000002</v>
      </c>
      <c r="J1938" s="187">
        <v>832327397.88</v>
      </c>
      <c r="K1938" s="187">
        <v>1401517679.4000001</v>
      </c>
      <c r="L1938" s="187">
        <v>41501168123.950005</v>
      </c>
    </row>
    <row r="1939" spans="1:12" ht="18" customHeight="1">
      <c r="A1939" s="188" t="s">
        <v>682</v>
      </c>
      <c r="B1939" s="185" t="s">
        <v>777</v>
      </c>
      <c r="C1939" s="186" t="s">
        <v>442</v>
      </c>
      <c r="D1939" s="187">
        <v>157635142.87</v>
      </c>
      <c r="E1939" s="187"/>
      <c r="F1939" s="187"/>
      <c r="G1939" s="187"/>
      <c r="H1939" s="187"/>
      <c r="I1939" s="187"/>
      <c r="J1939" s="187"/>
      <c r="K1939" s="187"/>
      <c r="L1939" s="187">
        <v>157635142.87</v>
      </c>
    </row>
    <row r="1940" spans="1:12" ht="18" customHeight="1">
      <c r="A1940" s="188"/>
      <c r="B1940" s="185" t="s">
        <v>778</v>
      </c>
      <c r="C1940" s="186" t="s">
        <v>443</v>
      </c>
      <c r="D1940" s="187">
        <v>2826871</v>
      </c>
      <c r="E1940" s="187"/>
      <c r="F1940" s="187"/>
      <c r="G1940" s="187"/>
      <c r="H1940" s="187"/>
      <c r="I1940" s="187"/>
      <c r="J1940" s="187"/>
      <c r="K1940" s="187"/>
      <c r="L1940" s="187">
        <v>2826871</v>
      </c>
    </row>
    <row r="1941" spans="1:12" ht="18" customHeight="1">
      <c r="A1941" s="188"/>
      <c r="B1941" s="185" t="s">
        <v>779</v>
      </c>
      <c r="C1941" s="186" t="s">
        <v>445</v>
      </c>
      <c r="D1941" s="187">
        <v>2770000</v>
      </c>
      <c r="E1941" s="187"/>
      <c r="F1941" s="187"/>
      <c r="G1941" s="187"/>
      <c r="H1941" s="187"/>
      <c r="I1941" s="187"/>
      <c r="J1941" s="187"/>
      <c r="K1941" s="187"/>
      <c r="L1941" s="187">
        <v>2770000</v>
      </c>
    </row>
    <row r="1942" spans="1:12" ht="18" customHeight="1">
      <c r="A1942" s="188"/>
      <c r="B1942" s="185" t="s">
        <v>780</v>
      </c>
      <c r="C1942" s="186" t="s">
        <v>450</v>
      </c>
      <c r="D1942" s="187">
        <v>6487912</v>
      </c>
      <c r="E1942" s="187"/>
      <c r="F1942" s="187"/>
      <c r="G1942" s="187"/>
      <c r="H1942" s="187"/>
      <c r="I1942" s="187"/>
      <c r="J1942" s="187"/>
      <c r="K1942" s="187"/>
      <c r="L1942" s="187">
        <v>6487912</v>
      </c>
    </row>
    <row r="1943" spans="1:12" ht="18" customHeight="1">
      <c r="A1943" s="188"/>
      <c r="B1943" s="185" t="s">
        <v>781</v>
      </c>
      <c r="C1943" s="186" t="s">
        <v>452</v>
      </c>
      <c r="D1943" s="187">
        <v>928500</v>
      </c>
      <c r="E1943" s="187"/>
      <c r="F1943" s="187"/>
      <c r="G1943" s="187"/>
      <c r="H1943" s="187"/>
      <c r="I1943" s="187"/>
      <c r="J1943" s="187"/>
      <c r="K1943" s="187"/>
      <c r="L1943" s="187">
        <v>928500</v>
      </c>
    </row>
    <row r="1944" spans="1:12" ht="18" customHeight="1">
      <c r="A1944" s="188"/>
      <c r="B1944" s="185" t="s">
        <v>782</v>
      </c>
      <c r="C1944" s="186" t="s">
        <v>455</v>
      </c>
      <c r="D1944" s="187">
        <v>3089514</v>
      </c>
      <c r="E1944" s="187"/>
      <c r="F1944" s="187"/>
      <c r="G1944" s="187"/>
      <c r="H1944" s="187"/>
      <c r="I1944" s="187"/>
      <c r="J1944" s="187"/>
      <c r="K1944" s="187"/>
      <c r="L1944" s="187">
        <v>3089514</v>
      </c>
    </row>
    <row r="1945" spans="1:12" ht="18" customHeight="1">
      <c r="A1945" s="188"/>
      <c r="B1945" s="185" t="s">
        <v>820</v>
      </c>
      <c r="C1945" s="186" t="s">
        <v>457</v>
      </c>
      <c r="D1945" s="187">
        <v>1445483</v>
      </c>
      <c r="E1945" s="187"/>
      <c r="F1945" s="187"/>
      <c r="G1945" s="187"/>
      <c r="H1945" s="187"/>
      <c r="I1945" s="187"/>
      <c r="J1945" s="187"/>
      <c r="K1945" s="187"/>
      <c r="L1945" s="187">
        <v>1445483</v>
      </c>
    </row>
    <row r="1946" spans="1:12" ht="18" customHeight="1">
      <c r="A1946" s="188"/>
      <c r="B1946" s="185" t="s">
        <v>783</v>
      </c>
      <c r="C1946" s="186" t="s">
        <v>458</v>
      </c>
      <c r="D1946" s="187">
        <v>53300</v>
      </c>
      <c r="E1946" s="187"/>
      <c r="F1946" s="187"/>
      <c r="G1946" s="187"/>
      <c r="H1946" s="187"/>
      <c r="I1946" s="187"/>
      <c r="J1946" s="187"/>
      <c r="K1946" s="187"/>
      <c r="L1946" s="187">
        <v>53300</v>
      </c>
    </row>
    <row r="1947" spans="1:12" ht="18" customHeight="1">
      <c r="A1947" s="188"/>
      <c r="B1947" s="185" t="s">
        <v>784</v>
      </c>
      <c r="C1947" s="186" t="s">
        <v>459</v>
      </c>
      <c r="D1947" s="187">
        <v>300000</v>
      </c>
      <c r="E1947" s="187"/>
      <c r="F1947" s="187"/>
      <c r="G1947" s="187"/>
      <c r="H1947" s="187"/>
      <c r="I1947" s="187"/>
      <c r="J1947" s="187"/>
      <c r="K1947" s="187"/>
      <c r="L1947" s="187">
        <v>300000</v>
      </c>
    </row>
    <row r="1948" spans="1:12" ht="18" customHeight="1">
      <c r="A1948" s="188"/>
      <c r="B1948" s="185" t="s">
        <v>815</v>
      </c>
      <c r="C1948" s="186" t="s">
        <v>462</v>
      </c>
      <c r="D1948" s="187">
        <v>400</v>
      </c>
      <c r="E1948" s="187"/>
      <c r="F1948" s="187"/>
      <c r="G1948" s="187"/>
      <c r="H1948" s="187"/>
      <c r="I1948" s="187"/>
      <c r="J1948" s="187"/>
      <c r="K1948" s="187"/>
      <c r="L1948" s="187">
        <v>400</v>
      </c>
    </row>
    <row r="1949" spans="1:12" ht="18" customHeight="1">
      <c r="A1949" s="188"/>
      <c r="B1949" s="185" t="s">
        <v>785</v>
      </c>
      <c r="C1949" s="186" t="s">
        <v>463</v>
      </c>
      <c r="D1949" s="187">
        <v>953186</v>
      </c>
      <c r="E1949" s="187"/>
      <c r="F1949" s="187"/>
      <c r="G1949" s="187"/>
      <c r="H1949" s="187"/>
      <c r="I1949" s="187"/>
      <c r="J1949" s="187"/>
      <c r="K1949" s="187"/>
      <c r="L1949" s="187">
        <v>953186</v>
      </c>
    </row>
    <row r="1950" spans="1:12" ht="18" customHeight="1">
      <c r="A1950" s="188"/>
      <c r="B1950" s="185" t="s">
        <v>911</v>
      </c>
      <c r="C1950" s="186" t="s">
        <v>465</v>
      </c>
      <c r="D1950" s="187">
        <v>19500000</v>
      </c>
      <c r="E1950" s="187"/>
      <c r="F1950" s="187"/>
      <c r="G1950" s="187"/>
      <c r="H1950" s="187"/>
      <c r="I1950" s="187"/>
      <c r="J1950" s="187"/>
      <c r="K1950" s="187"/>
      <c r="L1950" s="187">
        <v>19500000</v>
      </c>
    </row>
    <row r="1951" spans="1:12" ht="18" customHeight="1">
      <c r="A1951" s="188"/>
      <c r="B1951" s="185" t="s">
        <v>786</v>
      </c>
      <c r="C1951" s="186" t="s">
        <v>471</v>
      </c>
      <c r="D1951" s="187">
        <v>7411715.3300000001</v>
      </c>
      <c r="E1951" s="187"/>
      <c r="F1951" s="187"/>
      <c r="G1951" s="187"/>
      <c r="H1951" s="187"/>
      <c r="I1951" s="187"/>
      <c r="J1951" s="187"/>
      <c r="K1951" s="187"/>
      <c r="L1951" s="187">
        <v>7411715.3300000001</v>
      </c>
    </row>
    <row r="1952" spans="1:12" ht="18" customHeight="1">
      <c r="A1952" s="188"/>
      <c r="B1952" s="185" t="s">
        <v>787</v>
      </c>
      <c r="C1952" s="186" t="s">
        <v>472</v>
      </c>
      <c r="D1952" s="187">
        <v>5104402</v>
      </c>
      <c r="E1952" s="187"/>
      <c r="F1952" s="187"/>
      <c r="G1952" s="187"/>
      <c r="H1952" s="187"/>
      <c r="I1952" s="187"/>
      <c r="J1952" s="187"/>
      <c r="K1952" s="187"/>
      <c r="L1952" s="187">
        <v>5104402</v>
      </c>
    </row>
    <row r="1953" spans="1:12" ht="18" customHeight="1">
      <c r="A1953" s="188"/>
      <c r="B1953" s="185" t="s">
        <v>788</v>
      </c>
      <c r="C1953" s="186" t="s">
        <v>475</v>
      </c>
      <c r="D1953" s="187">
        <v>636777</v>
      </c>
      <c r="E1953" s="187"/>
      <c r="F1953" s="187"/>
      <c r="G1953" s="187"/>
      <c r="H1953" s="187"/>
      <c r="I1953" s="187"/>
      <c r="J1953" s="187"/>
      <c r="K1953" s="187"/>
      <c r="L1953" s="187">
        <v>636777</v>
      </c>
    </row>
    <row r="1954" spans="1:12" ht="18" customHeight="1">
      <c r="A1954" s="188"/>
      <c r="B1954" s="185" t="s">
        <v>789</v>
      </c>
      <c r="C1954" s="186" t="s">
        <v>476</v>
      </c>
      <c r="D1954" s="187">
        <v>10176867.82</v>
      </c>
      <c r="E1954" s="187"/>
      <c r="F1954" s="187"/>
      <c r="G1954" s="187"/>
      <c r="H1954" s="187"/>
      <c r="I1954" s="187"/>
      <c r="J1954" s="187"/>
      <c r="K1954" s="187"/>
      <c r="L1954" s="187">
        <v>10176867.82</v>
      </c>
    </row>
    <row r="1955" spans="1:12" ht="18" customHeight="1">
      <c r="A1955" s="188"/>
      <c r="B1955" s="185" t="s">
        <v>790</v>
      </c>
      <c r="C1955" s="186" t="s">
        <v>477</v>
      </c>
      <c r="D1955" s="187">
        <v>6296306.5899999999</v>
      </c>
      <c r="E1955" s="187"/>
      <c r="F1955" s="187"/>
      <c r="G1955" s="187"/>
      <c r="H1955" s="187"/>
      <c r="I1955" s="187"/>
      <c r="J1955" s="187"/>
      <c r="K1955" s="187"/>
      <c r="L1955" s="187">
        <v>6296306.5899999999</v>
      </c>
    </row>
    <row r="1956" spans="1:12" ht="18" customHeight="1">
      <c r="A1956" s="188"/>
      <c r="B1956" s="185" t="s">
        <v>791</v>
      </c>
      <c r="C1956" s="186" t="s">
        <v>478</v>
      </c>
      <c r="D1956" s="187">
        <v>1953077.51</v>
      </c>
      <c r="E1956" s="187"/>
      <c r="F1956" s="187"/>
      <c r="G1956" s="187"/>
      <c r="H1956" s="187"/>
      <c r="I1956" s="187"/>
      <c r="J1956" s="187"/>
      <c r="K1956" s="187"/>
      <c r="L1956" s="187">
        <v>1953077.51</v>
      </c>
    </row>
    <row r="1957" spans="1:12" ht="18" customHeight="1">
      <c r="A1957" s="188"/>
      <c r="B1957" s="185" t="s">
        <v>792</v>
      </c>
      <c r="C1957" s="186" t="s">
        <v>480</v>
      </c>
      <c r="D1957" s="187">
        <v>2471041</v>
      </c>
      <c r="E1957" s="187"/>
      <c r="F1957" s="187"/>
      <c r="G1957" s="187"/>
      <c r="H1957" s="187"/>
      <c r="I1957" s="187"/>
      <c r="J1957" s="187"/>
      <c r="K1957" s="187"/>
      <c r="L1957" s="187">
        <v>2471041</v>
      </c>
    </row>
    <row r="1958" spans="1:12" ht="18" customHeight="1">
      <c r="A1958" s="188"/>
      <c r="B1958" s="185" t="s">
        <v>793</v>
      </c>
      <c r="C1958" s="186" t="s">
        <v>482</v>
      </c>
      <c r="D1958" s="187">
        <v>896739</v>
      </c>
      <c r="E1958" s="187"/>
      <c r="F1958" s="187"/>
      <c r="G1958" s="187"/>
      <c r="H1958" s="187"/>
      <c r="I1958" s="187"/>
      <c r="J1958" s="187"/>
      <c r="K1958" s="187"/>
      <c r="L1958" s="187">
        <v>896739</v>
      </c>
    </row>
    <row r="1959" spans="1:12" ht="18" customHeight="1">
      <c r="A1959" s="188"/>
      <c r="B1959" s="185" t="s">
        <v>794</v>
      </c>
      <c r="C1959" s="186" t="s">
        <v>484</v>
      </c>
      <c r="D1959" s="187">
        <v>1022416</v>
      </c>
      <c r="E1959" s="187"/>
      <c r="F1959" s="187"/>
      <c r="G1959" s="187"/>
      <c r="H1959" s="187"/>
      <c r="I1959" s="187"/>
      <c r="J1959" s="187"/>
      <c r="K1959" s="187"/>
      <c r="L1959" s="187">
        <v>1022416</v>
      </c>
    </row>
    <row r="1960" spans="1:12" ht="18" customHeight="1">
      <c r="A1960" s="188"/>
      <c r="B1960" s="185" t="s">
        <v>795</v>
      </c>
      <c r="C1960" s="186" t="s">
        <v>486</v>
      </c>
      <c r="D1960" s="187">
        <v>16110606.4</v>
      </c>
      <c r="E1960" s="187"/>
      <c r="F1960" s="187"/>
      <c r="G1960" s="187"/>
      <c r="H1960" s="187"/>
      <c r="I1960" s="187">
        <v>8880328</v>
      </c>
      <c r="J1960" s="187"/>
      <c r="K1960" s="187"/>
      <c r="L1960" s="187">
        <v>24990934.399999999</v>
      </c>
    </row>
    <row r="1961" spans="1:12" ht="18" customHeight="1">
      <c r="A1961" s="188"/>
      <c r="B1961" s="185" t="s">
        <v>821</v>
      </c>
      <c r="C1961" s="186" t="s">
        <v>488</v>
      </c>
      <c r="D1961" s="187">
        <v>32902</v>
      </c>
      <c r="E1961" s="187"/>
      <c r="F1961" s="187"/>
      <c r="G1961" s="187"/>
      <c r="H1961" s="187"/>
      <c r="I1961" s="187"/>
      <c r="J1961" s="187"/>
      <c r="K1961" s="187"/>
      <c r="L1961" s="187">
        <v>32902</v>
      </c>
    </row>
    <row r="1962" spans="1:12" ht="18" customHeight="1">
      <c r="A1962" s="188"/>
      <c r="B1962" s="185" t="s">
        <v>796</v>
      </c>
      <c r="C1962" s="186" t="s">
        <v>489</v>
      </c>
      <c r="D1962" s="187">
        <v>567701</v>
      </c>
      <c r="E1962" s="187"/>
      <c r="F1962" s="187"/>
      <c r="G1962" s="187"/>
      <c r="H1962" s="187"/>
      <c r="I1962" s="187"/>
      <c r="J1962" s="187"/>
      <c r="K1962" s="187"/>
      <c r="L1962" s="187">
        <v>567701</v>
      </c>
    </row>
    <row r="1963" spans="1:12" ht="18" customHeight="1">
      <c r="A1963" s="188"/>
      <c r="B1963" s="185" t="s">
        <v>797</v>
      </c>
      <c r="C1963" s="186" t="s">
        <v>490</v>
      </c>
      <c r="D1963" s="187">
        <v>4706068.5</v>
      </c>
      <c r="E1963" s="187"/>
      <c r="F1963" s="187"/>
      <c r="G1963" s="187"/>
      <c r="H1963" s="187">
        <v>2737504</v>
      </c>
      <c r="I1963" s="187"/>
      <c r="J1963" s="187"/>
      <c r="K1963" s="187"/>
      <c r="L1963" s="187">
        <v>7443572.5</v>
      </c>
    </row>
    <row r="1964" spans="1:12" ht="18" customHeight="1">
      <c r="A1964" s="188"/>
      <c r="B1964" s="185" t="s">
        <v>798</v>
      </c>
      <c r="C1964" s="186" t="s">
        <v>491</v>
      </c>
      <c r="D1964" s="187">
        <v>1614257</v>
      </c>
      <c r="E1964" s="187"/>
      <c r="F1964" s="187"/>
      <c r="G1964" s="187"/>
      <c r="H1964" s="187"/>
      <c r="I1964" s="187"/>
      <c r="J1964" s="187"/>
      <c r="K1964" s="187"/>
      <c r="L1964" s="187">
        <v>1614257</v>
      </c>
    </row>
    <row r="1965" spans="1:12" ht="18" customHeight="1">
      <c r="A1965" s="188"/>
      <c r="B1965" s="185" t="s">
        <v>822</v>
      </c>
      <c r="C1965" s="186" t="s">
        <v>494</v>
      </c>
      <c r="D1965" s="187">
        <v>777828</v>
      </c>
      <c r="E1965" s="187">
        <v>909654</v>
      </c>
      <c r="F1965" s="187"/>
      <c r="G1965" s="187"/>
      <c r="H1965" s="187">
        <v>2872994</v>
      </c>
      <c r="I1965" s="187">
        <v>95310840</v>
      </c>
      <c r="J1965" s="187"/>
      <c r="K1965" s="187"/>
      <c r="L1965" s="187">
        <v>99871316</v>
      </c>
    </row>
    <row r="1966" spans="1:12" ht="18" customHeight="1">
      <c r="A1966" s="188"/>
      <c r="B1966" s="185" t="s">
        <v>816</v>
      </c>
      <c r="C1966" s="186" t="s">
        <v>495</v>
      </c>
      <c r="D1966" s="187">
        <v>2043105</v>
      </c>
      <c r="E1966" s="187">
        <v>1694868</v>
      </c>
      <c r="F1966" s="187"/>
      <c r="G1966" s="187"/>
      <c r="H1966" s="187"/>
      <c r="I1966" s="187"/>
      <c r="J1966" s="187"/>
      <c r="K1966" s="187"/>
      <c r="L1966" s="187">
        <v>3737973</v>
      </c>
    </row>
    <row r="1967" spans="1:12" ht="18" customHeight="1">
      <c r="A1967" s="188"/>
      <c r="B1967" s="185" t="s">
        <v>799</v>
      </c>
      <c r="C1967" s="186" t="s">
        <v>496</v>
      </c>
      <c r="D1967" s="187">
        <v>46138380.759999998</v>
      </c>
      <c r="E1967" s="187"/>
      <c r="F1967" s="187"/>
      <c r="G1967" s="187"/>
      <c r="H1967" s="187"/>
      <c r="I1967" s="187"/>
      <c r="J1967" s="187"/>
      <c r="K1967" s="187"/>
      <c r="L1967" s="187">
        <v>46138380.759999998</v>
      </c>
    </row>
    <row r="1968" spans="1:12" ht="18" customHeight="1">
      <c r="A1968" s="188"/>
      <c r="B1968" s="185" t="s">
        <v>800</v>
      </c>
      <c r="C1968" s="186" t="s">
        <v>497</v>
      </c>
      <c r="D1968" s="187">
        <v>640748</v>
      </c>
      <c r="E1968" s="187"/>
      <c r="F1968" s="187"/>
      <c r="G1968" s="187"/>
      <c r="H1968" s="187"/>
      <c r="I1968" s="187">
        <v>24700000</v>
      </c>
      <c r="J1968" s="187"/>
      <c r="K1968" s="187"/>
      <c r="L1968" s="187">
        <v>25340748</v>
      </c>
    </row>
    <row r="1969" spans="1:12" ht="18" customHeight="1">
      <c r="A1969" s="188"/>
      <c r="B1969" s="185" t="s">
        <v>810</v>
      </c>
      <c r="C1969" s="186" t="s">
        <v>500</v>
      </c>
      <c r="D1969" s="187">
        <v>284000</v>
      </c>
      <c r="E1969" s="187"/>
      <c r="F1969" s="187"/>
      <c r="G1969" s="187"/>
      <c r="H1969" s="187">
        <v>0</v>
      </c>
      <c r="I1969" s="187"/>
      <c r="J1969" s="187"/>
      <c r="K1969" s="187"/>
      <c r="L1969" s="187">
        <v>284000</v>
      </c>
    </row>
    <row r="1970" spans="1:12" ht="18" customHeight="1">
      <c r="A1970" s="188"/>
      <c r="B1970" s="185" t="s">
        <v>832</v>
      </c>
      <c r="C1970" s="186" t="s">
        <v>501</v>
      </c>
      <c r="D1970" s="187">
        <v>42426149.280000001</v>
      </c>
      <c r="E1970" s="187"/>
      <c r="F1970" s="187"/>
      <c r="G1970" s="187"/>
      <c r="H1970" s="187">
        <v>3220713</v>
      </c>
      <c r="I1970" s="187">
        <v>93226077</v>
      </c>
      <c r="J1970" s="187"/>
      <c r="K1970" s="187"/>
      <c r="L1970" s="187">
        <v>138872939.28</v>
      </c>
    </row>
    <row r="1971" spans="1:12" ht="18" customHeight="1">
      <c r="A1971" s="188"/>
      <c r="B1971" s="185" t="s">
        <v>801</v>
      </c>
      <c r="C1971" s="186" t="s">
        <v>504</v>
      </c>
      <c r="D1971" s="187">
        <v>24774784</v>
      </c>
      <c r="E1971" s="187">
        <v>2754142</v>
      </c>
      <c r="F1971" s="187">
        <v>0</v>
      </c>
      <c r="G1971" s="187"/>
      <c r="H1971" s="187">
        <v>6669087</v>
      </c>
      <c r="I1971" s="187"/>
      <c r="J1971" s="187"/>
      <c r="K1971" s="187"/>
      <c r="L1971" s="187">
        <v>34198013</v>
      </c>
    </row>
    <row r="1972" spans="1:12" ht="18" customHeight="1">
      <c r="A1972" s="188"/>
      <c r="B1972" s="185" t="s">
        <v>812</v>
      </c>
      <c r="C1972" s="186" t="s">
        <v>507</v>
      </c>
      <c r="D1972" s="187">
        <v>5636638</v>
      </c>
      <c r="E1972" s="187"/>
      <c r="F1972" s="187"/>
      <c r="G1972" s="187"/>
      <c r="H1972" s="187">
        <v>229800</v>
      </c>
      <c r="I1972" s="187"/>
      <c r="J1972" s="187"/>
      <c r="K1972" s="187"/>
      <c r="L1972" s="187">
        <v>5866438</v>
      </c>
    </row>
    <row r="1973" spans="1:12" ht="18" customHeight="1">
      <c r="A1973" s="188"/>
      <c r="B1973" s="185" t="s">
        <v>802</v>
      </c>
      <c r="C1973" s="186" t="s">
        <v>508</v>
      </c>
      <c r="D1973" s="187">
        <v>642878</v>
      </c>
      <c r="E1973" s="187">
        <v>66900</v>
      </c>
      <c r="F1973" s="187"/>
      <c r="G1973" s="187"/>
      <c r="H1973" s="187"/>
      <c r="I1973" s="187"/>
      <c r="J1973" s="187"/>
      <c r="K1973" s="187"/>
      <c r="L1973" s="187">
        <v>709778</v>
      </c>
    </row>
    <row r="1974" spans="1:12" ht="18" customHeight="1">
      <c r="A1974" s="188"/>
      <c r="B1974" s="185" t="s">
        <v>804</v>
      </c>
      <c r="C1974" s="186" t="s">
        <v>765</v>
      </c>
      <c r="D1974" s="187">
        <v>938829256</v>
      </c>
      <c r="E1974" s="187"/>
      <c r="F1974" s="187"/>
      <c r="G1974" s="187"/>
      <c r="H1974" s="187"/>
      <c r="I1974" s="187"/>
      <c r="J1974" s="187"/>
      <c r="K1974" s="187"/>
      <c r="L1974" s="187">
        <v>938829256</v>
      </c>
    </row>
    <row r="1975" spans="1:12" ht="18" customHeight="1">
      <c r="A1975" s="188"/>
      <c r="B1975" s="185" t="s">
        <v>895</v>
      </c>
      <c r="C1975" s="186" t="s">
        <v>537</v>
      </c>
      <c r="D1975" s="187">
        <v>0</v>
      </c>
      <c r="E1975" s="187"/>
      <c r="F1975" s="187"/>
      <c r="G1975" s="187"/>
      <c r="H1975" s="187"/>
      <c r="I1975" s="187"/>
      <c r="J1975" s="187"/>
      <c r="K1975" s="187"/>
      <c r="L1975" s="187">
        <v>0</v>
      </c>
    </row>
    <row r="1976" spans="1:12" ht="18" customHeight="1">
      <c r="A1976" s="188"/>
      <c r="B1976" s="185" t="s">
        <v>883</v>
      </c>
      <c r="C1976" s="186" t="s">
        <v>549</v>
      </c>
      <c r="D1976" s="187">
        <v>1000000</v>
      </c>
      <c r="E1976" s="187"/>
      <c r="F1976" s="187"/>
      <c r="G1976" s="187"/>
      <c r="H1976" s="187"/>
      <c r="I1976" s="187"/>
      <c r="J1976" s="187"/>
      <c r="K1976" s="187"/>
      <c r="L1976" s="187">
        <v>1000000</v>
      </c>
    </row>
    <row r="1977" spans="1:12" ht="18" customHeight="1">
      <c r="A1977" s="188"/>
      <c r="B1977" s="185" t="s">
        <v>817</v>
      </c>
      <c r="C1977" s="186" t="s">
        <v>573</v>
      </c>
      <c r="D1977" s="187">
        <v>22371584</v>
      </c>
      <c r="E1977" s="187"/>
      <c r="F1977" s="187"/>
      <c r="G1977" s="187"/>
      <c r="H1977" s="187"/>
      <c r="I1977" s="187"/>
      <c r="J1977" s="187"/>
      <c r="K1977" s="187"/>
      <c r="L1977" s="187">
        <v>22371584</v>
      </c>
    </row>
    <row r="1978" spans="1:12" ht="18" customHeight="1">
      <c r="A1978" s="188"/>
      <c r="B1978" s="185" t="s">
        <v>805</v>
      </c>
      <c r="C1978" s="186" t="s">
        <v>586</v>
      </c>
      <c r="D1978" s="187">
        <v>0</v>
      </c>
      <c r="E1978" s="187"/>
      <c r="F1978" s="187"/>
      <c r="G1978" s="187"/>
      <c r="H1978" s="187"/>
      <c r="I1978" s="187"/>
      <c r="J1978" s="187"/>
      <c r="K1978" s="187"/>
      <c r="L1978" s="187">
        <v>0</v>
      </c>
    </row>
    <row r="1979" spans="1:12" ht="18" customHeight="1">
      <c r="A1979" s="188"/>
      <c r="B1979" s="185" t="s">
        <v>824</v>
      </c>
      <c r="C1979" s="186" t="s">
        <v>590</v>
      </c>
      <c r="D1979" s="187">
        <v>199500</v>
      </c>
      <c r="E1979" s="187"/>
      <c r="F1979" s="187"/>
      <c r="G1979" s="187"/>
      <c r="H1979" s="187"/>
      <c r="I1979" s="187"/>
      <c r="J1979" s="187"/>
      <c r="K1979" s="187"/>
      <c r="L1979" s="187">
        <v>199500</v>
      </c>
    </row>
    <row r="1980" spans="1:12" ht="18" customHeight="1">
      <c r="A1980" s="188"/>
      <c r="B1980" s="185" t="s">
        <v>806</v>
      </c>
      <c r="C1980" s="186" t="s">
        <v>591</v>
      </c>
      <c r="D1980" s="187">
        <v>12632022.24</v>
      </c>
      <c r="E1980" s="187"/>
      <c r="F1980" s="187"/>
      <c r="G1980" s="187"/>
      <c r="H1980" s="187"/>
      <c r="I1980" s="187">
        <v>1056508</v>
      </c>
      <c r="J1980" s="187"/>
      <c r="K1980" s="187"/>
      <c r="L1980" s="187">
        <v>13688530.24</v>
      </c>
    </row>
    <row r="1981" spans="1:12" ht="18" customHeight="1">
      <c r="A1981" s="188"/>
      <c r="B1981" s="185" t="s">
        <v>807</v>
      </c>
      <c r="C1981" s="186" t="s">
        <v>592</v>
      </c>
      <c r="D1981" s="187">
        <v>11650294.5</v>
      </c>
      <c r="E1981" s="187"/>
      <c r="F1981" s="187"/>
      <c r="G1981" s="187"/>
      <c r="H1981" s="187"/>
      <c r="I1981" s="187">
        <v>155608</v>
      </c>
      <c r="J1981" s="187"/>
      <c r="K1981" s="187"/>
      <c r="L1981" s="187">
        <v>11805902.5</v>
      </c>
    </row>
    <row r="1982" spans="1:12" ht="18" customHeight="1">
      <c r="A1982" s="188"/>
      <c r="B1982" s="185" t="s">
        <v>875</v>
      </c>
      <c r="C1982" s="186" t="s">
        <v>595</v>
      </c>
      <c r="D1982" s="187">
        <v>49946</v>
      </c>
      <c r="E1982" s="187"/>
      <c r="F1982" s="187"/>
      <c r="G1982" s="187"/>
      <c r="H1982" s="187"/>
      <c r="I1982" s="187"/>
      <c r="J1982" s="187"/>
      <c r="K1982" s="187"/>
      <c r="L1982" s="187">
        <v>49946</v>
      </c>
    </row>
    <row r="1983" spans="1:12" ht="18" customHeight="1">
      <c r="A1983" s="188"/>
      <c r="B1983" s="185" t="s">
        <v>818</v>
      </c>
      <c r="C1983" s="186" t="s">
        <v>596</v>
      </c>
      <c r="D1983" s="187">
        <v>399455</v>
      </c>
      <c r="E1983" s="187"/>
      <c r="F1983" s="187"/>
      <c r="G1983" s="187"/>
      <c r="H1983" s="187"/>
      <c r="I1983" s="187"/>
      <c r="J1983" s="187"/>
      <c r="K1983" s="187"/>
      <c r="L1983" s="187">
        <v>399455</v>
      </c>
    </row>
    <row r="1984" spans="1:12" ht="18" customHeight="1">
      <c r="A1984" s="188"/>
      <c r="B1984" s="185" t="s">
        <v>808</v>
      </c>
      <c r="C1984" s="186" t="s">
        <v>609</v>
      </c>
      <c r="D1984" s="187">
        <v>5054506</v>
      </c>
      <c r="E1984" s="187"/>
      <c r="F1984" s="187"/>
      <c r="G1984" s="187"/>
      <c r="H1984" s="187"/>
      <c r="I1984" s="187"/>
      <c r="J1984" s="187"/>
      <c r="K1984" s="187"/>
      <c r="L1984" s="187">
        <v>5054506</v>
      </c>
    </row>
    <row r="1985" spans="1:12" ht="18" customHeight="1">
      <c r="A1985" s="188"/>
      <c r="B1985" s="185" t="s">
        <v>840</v>
      </c>
      <c r="C1985" s="186" t="s">
        <v>611</v>
      </c>
      <c r="D1985" s="187">
        <v>7075952</v>
      </c>
      <c r="E1985" s="187"/>
      <c r="F1985" s="187"/>
      <c r="G1985" s="187"/>
      <c r="H1985" s="187"/>
      <c r="I1985" s="187"/>
      <c r="J1985" s="187"/>
      <c r="K1985" s="187"/>
      <c r="L1985" s="187">
        <v>7075952</v>
      </c>
    </row>
    <row r="1986" spans="1:12" ht="18" customHeight="1">
      <c r="A1986" s="188"/>
      <c r="B1986" s="185" t="s">
        <v>813</v>
      </c>
      <c r="C1986" s="186" t="s">
        <v>613</v>
      </c>
      <c r="D1986" s="187"/>
      <c r="E1986" s="187">
        <v>1011266</v>
      </c>
      <c r="F1986" s="187"/>
      <c r="G1986" s="187"/>
      <c r="H1986" s="187"/>
      <c r="I1986" s="187"/>
      <c r="J1986" s="187"/>
      <c r="K1986" s="187"/>
      <c r="L1986" s="187">
        <v>1011266</v>
      </c>
    </row>
    <row r="1987" spans="1:12" ht="18" customHeight="1">
      <c r="A1987" s="188"/>
      <c r="C1987" s="186" t="s">
        <v>929</v>
      </c>
      <c r="D1987" s="187">
        <v>1377618212.8</v>
      </c>
      <c r="E1987" s="187">
        <v>6436830</v>
      </c>
      <c r="F1987" s="187">
        <v>0</v>
      </c>
      <c r="G1987" s="187"/>
      <c r="H1987" s="187">
        <v>15730098</v>
      </c>
      <c r="I1987" s="187">
        <v>223329361</v>
      </c>
      <c r="J1987" s="187"/>
      <c r="K1987" s="187"/>
      <c r="L1987" s="187">
        <v>1623114501.8</v>
      </c>
    </row>
    <row r="1988" spans="1:12" ht="18" customHeight="1">
      <c r="A1988" s="188" t="s">
        <v>683</v>
      </c>
      <c r="B1988" s="185" t="s">
        <v>777</v>
      </c>
      <c r="C1988" s="186" t="s">
        <v>442</v>
      </c>
      <c r="D1988" s="187">
        <v>259794143.38999999</v>
      </c>
      <c r="E1988" s="187"/>
      <c r="F1988" s="187"/>
      <c r="G1988" s="187"/>
      <c r="H1988" s="187"/>
      <c r="I1988" s="187"/>
      <c r="J1988" s="187"/>
      <c r="K1988" s="187"/>
      <c r="L1988" s="187">
        <v>259794143.38999999</v>
      </c>
    </row>
    <row r="1989" spans="1:12" ht="18" customHeight="1">
      <c r="A1989" s="188"/>
      <c r="B1989" s="185" t="s">
        <v>778</v>
      </c>
      <c r="C1989" s="186" t="s">
        <v>443</v>
      </c>
      <c r="D1989" s="187">
        <v>4992703</v>
      </c>
      <c r="E1989" s="187"/>
      <c r="F1989" s="187"/>
      <c r="G1989" s="187"/>
      <c r="H1989" s="187"/>
      <c r="I1989" s="187"/>
      <c r="J1989" s="187"/>
      <c r="K1989" s="187"/>
      <c r="L1989" s="187">
        <v>4992703</v>
      </c>
    </row>
    <row r="1990" spans="1:12" ht="18" customHeight="1">
      <c r="A1990" s="188"/>
      <c r="B1990" s="185" t="s">
        <v>779</v>
      </c>
      <c r="C1990" s="186" t="s">
        <v>445</v>
      </c>
      <c r="D1990" s="187">
        <v>5015000</v>
      </c>
      <c r="E1990" s="187"/>
      <c r="F1990" s="187"/>
      <c r="G1990" s="187"/>
      <c r="H1990" s="187"/>
      <c r="I1990" s="187"/>
      <c r="J1990" s="187"/>
      <c r="K1990" s="187"/>
      <c r="L1990" s="187">
        <v>5015000</v>
      </c>
    </row>
    <row r="1991" spans="1:12" ht="18" customHeight="1">
      <c r="A1991" s="188"/>
      <c r="B1991" s="185" t="s">
        <v>827</v>
      </c>
      <c r="C1991" s="186" t="s">
        <v>449</v>
      </c>
      <c r="D1991" s="187">
        <v>2796751</v>
      </c>
      <c r="E1991" s="187"/>
      <c r="F1991" s="187"/>
      <c r="G1991" s="187"/>
      <c r="H1991" s="187"/>
      <c r="I1991" s="187"/>
      <c r="J1991" s="187"/>
      <c r="K1991" s="187"/>
      <c r="L1991" s="187">
        <v>2796751</v>
      </c>
    </row>
    <row r="1992" spans="1:12" ht="18" customHeight="1">
      <c r="A1992" s="188"/>
      <c r="B1992" s="185" t="s">
        <v>780</v>
      </c>
      <c r="C1992" s="186" t="s">
        <v>450</v>
      </c>
      <c r="D1992" s="187">
        <v>11667373</v>
      </c>
      <c r="E1992" s="187"/>
      <c r="F1992" s="187"/>
      <c r="G1992" s="187"/>
      <c r="H1992" s="187"/>
      <c r="I1992" s="187"/>
      <c r="J1992" s="187"/>
      <c r="K1992" s="187"/>
      <c r="L1992" s="187">
        <v>11667373</v>
      </c>
    </row>
    <row r="1993" spans="1:12" ht="18" customHeight="1">
      <c r="A1993" s="188"/>
      <c r="B1993" s="185" t="s">
        <v>828</v>
      </c>
      <c r="C1993" s="186" t="s">
        <v>451</v>
      </c>
      <c r="D1993" s="187">
        <v>0</v>
      </c>
      <c r="E1993" s="187"/>
      <c r="F1993" s="187"/>
      <c r="G1993" s="187"/>
      <c r="H1993" s="187"/>
      <c r="I1993" s="187"/>
      <c r="J1993" s="187"/>
      <c r="K1993" s="187"/>
      <c r="L1993" s="187">
        <v>0</v>
      </c>
    </row>
    <row r="1994" spans="1:12" ht="18" customHeight="1">
      <c r="A1994" s="188"/>
      <c r="B1994" s="185" t="s">
        <v>781</v>
      </c>
      <c r="C1994" s="186" t="s">
        <v>452</v>
      </c>
      <c r="D1994" s="187">
        <v>26500</v>
      </c>
      <c r="E1994" s="187"/>
      <c r="F1994" s="187"/>
      <c r="G1994" s="187"/>
      <c r="H1994" s="187"/>
      <c r="I1994" s="187"/>
      <c r="J1994" s="187"/>
      <c r="K1994" s="187"/>
      <c r="L1994" s="187">
        <v>26500</v>
      </c>
    </row>
    <row r="1995" spans="1:12" ht="18" customHeight="1">
      <c r="A1995" s="188"/>
      <c r="B1995" s="185" t="s">
        <v>782</v>
      </c>
      <c r="C1995" s="186" t="s">
        <v>455</v>
      </c>
      <c r="D1995" s="187">
        <v>1034285</v>
      </c>
      <c r="E1995" s="187"/>
      <c r="F1995" s="187"/>
      <c r="G1995" s="187"/>
      <c r="H1995" s="187"/>
      <c r="I1995" s="187"/>
      <c r="J1995" s="187"/>
      <c r="K1995" s="187"/>
      <c r="L1995" s="187">
        <v>1034285</v>
      </c>
    </row>
    <row r="1996" spans="1:12" ht="18" customHeight="1">
      <c r="A1996" s="188"/>
      <c r="B1996" s="185" t="s">
        <v>815</v>
      </c>
      <c r="C1996" s="186" t="s">
        <v>462</v>
      </c>
      <c r="D1996" s="187">
        <v>4000</v>
      </c>
      <c r="E1996" s="187"/>
      <c r="F1996" s="187"/>
      <c r="G1996" s="187"/>
      <c r="H1996" s="187"/>
      <c r="I1996" s="187"/>
      <c r="J1996" s="187"/>
      <c r="K1996" s="187"/>
      <c r="L1996" s="187">
        <v>4000</v>
      </c>
    </row>
    <row r="1997" spans="1:12" ht="18" customHeight="1">
      <c r="A1997" s="188"/>
      <c r="B1997" s="185" t="s">
        <v>785</v>
      </c>
      <c r="C1997" s="186" t="s">
        <v>463</v>
      </c>
      <c r="D1997" s="187">
        <v>2201390</v>
      </c>
      <c r="E1997" s="187"/>
      <c r="F1997" s="187"/>
      <c r="G1997" s="187"/>
      <c r="H1997" s="187"/>
      <c r="I1997" s="187"/>
      <c r="J1997" s="187"/>
      <c r="K1997" s="187"/>
      <c r="L1997" s="187">
        <v>2201390</v>
      </c>
    </row>
    <row r="1998" spans="1:12" ht="18" customHeight="1">
      <c r="A1998" s="188"/>
      <c r="B1998" s="185" t="s">
        <v>831</v>
      </c>
      <c r="C1998" s="186" t="s">
        <v>468</v>
      </c>
      <c r="D1998" s="187">
        <v>51600</v>
      </c>
      <c r="E1998" s="187"/>
      <c r="F1998" s="187"/>
      <c r="G1998" s="187"/>
      <c r="H1998" s="187"/>
      <c r="I1998" s="187"/>
      <c r="J1998" s="187"/>
      <c r="K1998" s="187"/>
      <c r="L1998" s="187">
        <v>51600</v>
      </c>
    </row>
    <row r="1999" spans="1:12" ht="18" customHeight="1">
      <c r="A1999" s="188"/>
      <c r="B1999" s="185" t="s">
        <v>786</v>
      </c>
      <c r="C1999" s="186" t="s">
        <v>471</v>
      </c>
      <c r="D1999" s="187">
        <v>4260455.88</v>
      </c>
      <c r="E1999" s="187"/>
      <c r="F1999" s="187"/>
      <c r="G1999" s="187"/>
      <c r="H1999" s="187"/>
      <c r="I1999" s="187"/>
      <c r="J1999" s="187"/>
      <c r="K1999" s="187"/>
      <c r="L1999" s="187">
        <v>4260455.88</v>
      </c>
    </row>
    <row r="2000" spans="1:12" ht="18" customHeight="1">
      <c r="A2000" s="188"/>
      <c r="B2000" s="185" t="s">
        <v>787</v>
      </c>
      <c r="C2000" s="186" t="s">
        <v>472</v>
      </c>
      <c r="D2000" s="187">
        <v>3085779.31</v>
      </c>
      <c r="E2000" s="187"/>
      <c r="F2000" s="187"/>
      <c r="G2000" s="187"/>
      <c r="H2000" s="187"/>
      <c r="I2000" s="187"/>
      <c r="J2000" s="187"/>
      <c r="K2000" s="187"/>
      <c r="L2000" s="187">
        <v>3085779.31</v>
      </c>
    </row>
    <row r="2001" spans="1:12" ht="18" customHeight="1">
      <c r="A2001" s="188"/>
      <c r="B2001" s="185" t="s">
        <v>788</v>
      </c>
      <c r="C2001" s="186" t="s">
        <v>475</v>
      </c>
      <c r="D2001" s="187">
        <v>1786481</v>
      </c>
      <c r="E2001" s="187"/>
      <c r="F2001" s="187"/>
      <c r="G2001" s="187"/>
      <c r="H2001" s="187"/>
      <c r="I2001" s="187"/>
      <c r="J2001" s="187"/>
      <c r="K2001" s="187"/>
      <c r="L2001" s="187">
        <v>1786481</v>
      </c>
    </row>
    <row r="2002" spans="1:12" ht="18" customHeight="1">
      <c r="A2002" s="188"/>
      <c r="B2002" s="185" t="s">
        <v>789</v>
      </c>
      <c r="C2002" s="186" t="s">
        <v>476</v>
      </c>
      <c r="D2002" s="187">
        <v>10753066.060000001</v>
      </c>
      <c r="E2002" s="187"/>
      <c r="F2002" s="187"/>
      <c r="G2002" s="187"/>
      <c r="H2002" s="187"/>
      <c r="I2002" s="187"/>
      <c r="J2002" s="187"/>
      <c r="K2002" s="187"/>
      <c r="L2002" s="187">
        <v>10753066.060000001</v>
      </c>
    </row>
    <row r="2003" spans="1:12" ht="18" customHeight="1">
      <c r="A2003" s="188"/>
      <c r="B2003" s="185" t="s">
        <v>790</v>
      </c>
      <c r="C2003" s="186" t="s">
        <v>477</v>
      </c>
      <c r="D2003" s="187">
        <v>11225044</v>
      </c>
      <c r="E2003" s="187"/>
      <c r="F2003" s="187"/>
      <c r="G2003" s="187"/>
      <c r="H2003" s="187"/>
      <c r="I2003" s="187"/>
      <c r="J2003" s="187"/>
      <c r="K2003" s="187"/>
      <c r="L2003" s="187">
        <v>11225044</v>
      </c>
    </row>
    <row r="2004" spans="1:12" ht="18" customHeight="1">
      <c r="A2004" s="188"/>
      <c r="B2004" s="185" t="s">
        <v>791</v>
      </c>
      <c r="C2004" s="186" t="s">
        <v>478</v>
      </c>
      <c r="D2004" s="187">
        <v>1620370.14</v>
      </c>
      <c r="E2004" s="187"/>
      <c r="F2004" s="187"/>
      <c r="G2004" s="187"/>
      <c r="H2004" s="187"/>
      <c r="I2004" s="187"/>
      <c r="J2004" s="187"/>
      <c r="K2004" s="187"/>
      <c r="L2004" s="187">
        <v>1620370.14</v>
      </c>
    </row>
    <row r="2005" spans="1:12" ht="18" customHeight="1">
      <c r="A2005" s="188"/>
      <c r="B2005" s="185" t="s">
        <v>792</v>
      </c>
      <c r="C2005" s="186" t="s">
        <v>480</v>
      </c>
      <c r="D2005" s="187">
        <v>1003911.5</v>
      </c>
      <c r="E2005" s="187"/>
      <c r="F2005" s="187"/>
      <c r="G2005" s="187"/>
      <c r="H2005" s="187"/>
      <c r="I2005" s="187"/>
      <c r="J2005" s="187"/>
      <c r="K2005" s="187"/>
      <c r="L2005" s="187">
        <v>1003911.5</v>
      </c>
    </row>
    <row r="2006" spans="1:12" ht="18" customHeight="1">
      <c r="A2006" s="188"/>
      <c r="B2006" s="185" t="s">
        <v>793</v>
      </c>
      <c r="C2006" s="186" t="s">
        <v>482</v>
      </c>
      <c r="D2006" s="187">
        <v>771550.82</v>
      </c>
      <c r="E2006" s="187"/>
      <c r="F2006" s="187"/>
      <c r="G2006" s="187"/>
      <c r="H2006" s="187"/>
      <c r="I2006" s="187"/>
      <c r="J2006" s="187"/>
      <c r="K2006" s="187"/>
      <c r="L2006" s="187">
        <v>771550.82</v>
      </c>
    </row>
    <row r="2007" spans="1:12" ht="18" customHeight="1">
      <c r="A2007" s="188"/>
      <c r="B2007" s="185" t="s">
        <v>794</v>
      </c>
      <c r="C2007" s="186" t="s">
        <v>484</v>
      </c>
      <c r="D2007" s="187">
        <v>404672.6</v>
      </c>
      <c r="E2007" s="187"/>
      <c r="F2007" s="187"/>
      <c r="G2007" s="187"/>
      <c r="H2007" s="187"/>
      <c r="I2007" s="187"/>
      <c r="J2007" s="187"/>
      <c r="K2007" s="187"/>
      <c r="L2007" s="187">
        <v>404672.6</v>
      </c>
    </row>
    <row r="2008" spans="1:12" ht="18" customHeight="1">
      <c r="A2008" s="188"/>
      <c r="B2008" s="185" t="s">
        <v>795</v>
      </c>
      <c r="C2008" s="186" t="s">
        <v>486</v>
      </c>
      <c r="D2008" s="187">
        <v>98686493.980000004</v>
      </c>
      <c r="E2008" s="187"/>
      <c r="F2008" s="187"/>
      <c r="G2008" s="187"/>
      <c r="H2008" s="187"/>
      <c r="I2008" s="187"/>
      <c r="J2008" s="187"/>
      <c r="K2008" s="187"/>
      <c r="L2008" s="187">
        <v>98686493.980000004</v>
      </c>
    </row>
    <row r="2009" spans="1:12" ht="18" customHeight="1">
      <c r="A2009" s="188"/>
      <c r="B2009" s="185" t="s">
        <v>821</v>
      </c>
      <c r="C2009" s="186" t="s">
        <v>488</v>
      </c>
      <c r="D2009" s="187">
        <v>595681</v>
      </c>
      <c r="E2009" s="187"/>
      <c r="F2009" s="187"/>
      <c r="G2009" s="187"/>
      <c r="H2009" s="187"/>
      <c r="I2009" s="187"/>
      <c r="J2009" s="187"/>
      <c r="K2009" s="187"/>
      <c r="L2009" s="187">
        <v>595681</v>
      </c>
    </row>
    <row r="2010" spans="1:12" ht="18" customHeight="1">
      <c r="A2010" s="188"/>
      <c r="B2010" s="185" t="s">
        <v>796</v>
      </c>
      <c r="C2010" s="186" t="s">
        <v>489</v>
      </c>
      <c r="D2010" s="187">
        <v>507270</v>
      </c>
      <c r="E2010" s="187"/>
      <c r="F2010" s="187"/>
      <c r="G2010" s="187"/>
      <c r="H2010" s="187"/>
      <c r="I2010" s="187"/>
      <c r="J2010" s="187"/>
      <c r="K2010" s="187"/>
      <c r="L2010" s="187">
        <v>507270</v>
      </c>
    </row>
    <row r="2011" spans="1:12" ht="18" customHeight="1">
      <c r="A2011" s="188"/>
      <c r="B2011" s="185" t="s">
        <v>797</v>
      </c>
      <c r="C2011" s="186" t="s">
        <v>490</v>
      </c>
      <c r="D2011" s="187">
        <v>33802633.75</v>
      </c>
      <c r="E2011" s="187"/>
      <c r="F2011" s="187"/>
      <c r="G2011" s="187"/>
      <c r="H2011" s="187"/>
      <c r="I2011" s="187"/>
      <c r="J2011" s="187"/>
      <c r="K2011" s="187"/>
      <c r="L2011" s="187">
        <v>33802633.75</v>
      </c>
    </row>
    <row r="2012" spans="1:12" ht="18" customHeight="1">
      <c r="A2012" s="188"/>
      <c r="B2012" s="185" t="s">
        <v>822</v>
      </c>
      <c r="C2012" s="186" t="s">
        <v>494</v>
      </c>
      <c r="D2012" s="187">
        <v>9567256</v>
      </c>
      <c r="E2012" s="187"/>
      <c r="F2012" s="187"/>
      <c r="G2012" s="187"/>
      <c r="H2012" s="187"/>
      <c r="I2012" s="187"/>
      <c r="J2012" s="187"/>
      <c r="K2012" s="187"/>
      <c r="L2012" s="187">
        <v>9567256</v>
      </c>
    </row>
    <row r="2013" spans="1:12" ht="18" customHeight="1">
      <c r="A2013" s="188"/>
      <c r="B2013" s="185" t="s">
        <v>816</v>
      </c>
      <c r="C2013" s="186" t="s">
        <v>495</v>
      </c>
      <c r="D2013" s="187">
        <v>2209899.2000000002</v>
      </c>
      <c r="E2013" s="187"/>
      <c r="F2013" s="187"/>
      <c r="G2013" s="187"/>
      <c r="H2013" s="187"/>
      <c r="I2013" s="187"/>
      <c r="J2013" s="187"/>
      <c r="K2013" s="187"/>
      <c r="L2013" s="187">
        <v>2209899.2000000002</v>
      </c>
    </row>
    <row r="2014" spans="1:12" ht="18" customHeight="1">
      <c r="A2014" s="188"/>
      <c r="B2014" s="185" t="s">
        <v>799</v>
      </c>
      <c r="C2014" s="186" t="s">
        <v>496</v>
      </c>
      <c r="D2014" s="187">
        <v>38216576</v>
      </c>
      <c r="E2014" s="187"/>
      <c r="F2014" s="187"/>
      <c r="G2014" s="187"/>
      <c r="H2014" s="187"/>
      <c r="I2014" s="187"/>
      <c r="J2014" s="187"/>
      <c r="K2014" s="187"/>
      <c r="L2014" s="187">
        <v>38216576</v>
      </c>
    </row>
    <row r="2015" spans="1:12" ht="18" customHeight="1">
      <c r="A2015" s="188"/>
      <c r="B2015" s="185" t="s">
        <v>800</v>
      </c>
      <c r="C2015" s="186" t="s">
        <v>497</v>
      </c>
      <c r="D2015" s="187">
        <v>2586698</v>
      </c>
      <c r="E2015" s="187"/>
      <c r="F2015" s="187"/>
      <c r="G2015" s="187"/>
      <c r="H2015" s="187"/>
      <c r="I2015" s="187"/>
      <c r="J2015" s="187"/>
      <c r="K2015" s="187"/>
      <c r="L2015" s="187">
        <v>2586698</v>
      </c>
    </row>
    <row r="2016" spans="1:12" ht="18" customHeight="1">
      <c r="A2016" s="188"/>
      <c r="B2016" s="185" t="s">
        <v>832</v>
      </c>
      <c r="C2016" s="186" t="s">
        <v>501</v>
      </c>
      <c r="D2016" s="187">
        <v>2757778</v>
      </c>
      <c r="E2016" s="187"/>
      <c r="F2016" s="187"/>
      <c r="G2016" s="187"/>
      <c r="H2016" s="187"/>
      <c r="I2016" s="187"/>
      <c r="J2016" s="187"/>
      <c r="K2016" s="187"/>
      <c r="L2016" s="187">
        <v>2757778</v>
      </c>
    </row>
    <row r="2017" spans="1:12" ht="18" customHeight="1">
      <c r="A2017" s="188"/>
      <c r="B2017" s="185" t="s">
        <v>801</v>
      </c>
      <c r="C2017" s="186" t="s">
        <v>504</v>
      </c>
      <c r="D2017" s="187">
        <v>301073429.88</v>
      </c>
      <c r="E2017" s="187"/>
      <c r="F2017" s="187"/>
      <c r="G2017" s="187"/>
      <c r="H2017" s="187"/>
      <c r="I2017" s="187"/>
      <c r="J2017" s="187"/>
      <c r="K2017" s="187"/>
      <c r="L2017" s="187">
        <v>301073429.88</v>
      </c>
    </row>
    <row r="2018" spans="1:12" ht="18" customHeight="1">
      <c r="A2018" s="188"/>
      <c r="B2018" s="185" t="s">
        <v>811</v>
      </c>
      <c r="C2018" s="186" t="s">
        <v>505</v>
      </c>
      <c r="D2018" s="187">
        <v>644088</v>
      </c>
      <c r="E2018" s="187"/>
      <c r="F2018" s="187"/>
      <c r="G2018" s="187"/>
      <c r="H2018" s="187"/>
      <c r="I2018" s="187"/>
      <c r="J2018" s="187"/>
      <c r="K2018" s="187"/>
      <c r="L2018" s="187">
        <v>644088</v>
      </c>
    </row>
    <row r="2019" spans="1:12" ht="18" customHeight="1">
      <c r="A2019" s="188"/>
      <c r="B2019" s="185" t="s">
        <v>812</v>
      </c>
      <c r="C2019" s="186" t="s">
        <v>507</v>
      </c>
      <c r="D2019" s="187">
        <v>11789595</v>
      </c>
      <c r="E2019" s="187"/>
      <c r="F2019" s="187"/>
      <c r="G2019" s="187"/>
      <c r="H2019" s="187"/>
      <c r="I2019" s="187"/>
      <c r="J2019" s="187"/>
      <c r="K2019" s="187"/>
      <c r="L2019" s="187">
        <v>11789595</v>
      </c>
    </row>
    <row r="2020" spans="1:12" ht="18" customHeight="1">
      <c r="A2020" s="188"/>
      <c r="B2020" s="185" t="s">
        <v>802</v>
      </c>
      <c r="C2020" s="186" t="s">
        <v>508</v>
      </c>
      <c r="D2020" s="187">
        <v>382250</v>
      </c>
      <c r="E2020" s="187"/>
      <c r="F2020" s="187"/>
      <c r="G2020" s="187"/>
      <c r="H2020" s="187"/>
      <c r="I2020" s="187"/>
      <c r="J2020" s="187"/>
      <c r="K2020" s="187"/>
      <c r="L2020" s="187">
        <v>382250</v>
      </c>
    </row>
    <row r="2021" spans="1:12" ht="18" customHeight="1">
      <c r="A2021" s="188"/>
      <c r="B2021" s="185" t="s">
        <v>804</v>
      </c>
      <c r="C2021" s="186" t="s">
        <v>765</v>
      </c>
      <c r="D2021" s="187">
        <v>8070888</v>
      </c>
      <c r="E2021" s="187"/>
      <c r="F2021" s="187"/>
      <c r="G2021" s="187"/>
      <c r="H2021" s="187"/>
      <c r="I2021" s="187"/>
      <c r="J2021" s="187"/>
      <c r="K2021" s="187"/>
      <c r="L2021" s="187">
        <v>8070888</v>
      </c>
    </row>
    <row r="2022" spans="1:12" ht="18" customHeight="1">
      <c r="A2022" s="188"/>
      <c r="B2022" s="185" t="s">
        <v>897</v>
      </c>
      <c r="C2022" s="186" t="s">
        <v>559</v>
      </c>
      <c r="D2022" s="187">
        <v>462000</v>
      </c>
      <c r="E2022" s="187"/>
      <c r="F2022" s="187"/>
      <c r="G2022" s="187"/>
      <c r="H2022" s="187"/>
      <c r="I2022" s="187"/>
      <c r="J2022" s="187"/>
      <c r="K2022" s="187"/>
      <c r="L2022" s="187">
        <v>462000</v>
      </c>
    </row>
    <row r="2023" spans="1:12" ht="18" customHeight="1">
      <c r="A2023" s="188"/>
      <c r="B2023" s="185" t="s">
        <v>817</v>
      </c>
      <c r="C2023" s="186" t="s">
        <v>573</v>
      </c>
      <c r="D2023" s="187">
        <v>20495631.379999999</v>
      </c>
      <c r="E2023" s="187"/>
      <c r="F2023" s="187"/>
      <c r="G2023" s="187"/>
      <c r="H2023" s="187"/>
      <c r="I2023" s="187"/>
      <c r="J2023" s="187"/>
      <c r="K2023" s="187"/>
      <c r="L2023" s="187">
        <v>20495631.379999999</v>
      </c>
    </row>
    <row r="2024" spans="1:12" ht="18" customHeight="1">
      <c r="A2024" s="188"/>
      <c r="B2024" s="185" t="s">
        <v>848</v>
      </c>
      <c r="C2024" s="186" t="s">
        <v>574</v>
      </c>
      <c r="D2024" s="187">
        <v>29059400</v>
      </c>
      <c r="E2024" s="187"/>
      <c r="F2024" s="187"/>
      <c r="G2024" s="187"/>
      <c r="H2024" s="187"/>
      <c r="I2024" s="187"/>
      <c r="J2024" s="187"/>
      <c r="K2024" s="187"/>
      <c r="L2024" s="187">
        <v>29059400</v>
      </c>
    </row>
    <row r="2025" spans="1:12" ht="18" customHeight="1">
      <c r="A2025" s="188"/>
      <c r="B2025" s="185" t="s">
        <v>806</v>
      </c>
      <c r="C2025" s="186" t="s">
        <v>591</v>
      </c>
      <c r="D2025" s="187">
        <v>19502278.02</v>
      </c>
      <c r="E2025" s="187"/>
      <c r="F2025" s="187"/>
      <c r="G2025" s="187"/>
      <c r="H2025" s="187"/>
      <c r="I2025" s="187"/>
      <c r="J2025" s="187"/>
      <c r="K2025" s="187"/>
      <c r="L2025" s="187">
        <v>19502278.02</v>
      </c>
    </row>
    <row r="2026" spans="1:12" ht="18" customHeight="1">
      <c r="A2026" s="188"/>
      <c r="B2026" s="185" t="s">
        <v>807</v>
      </c>
      <c r="C2026" s="186" t="s">
        <v>592</v>
      </c>
      <c r="D2026" s="187">
        <v>14475784.85</v>
      </c>
      <c r="E2026" s="187"/>
      <c r="F2026" s="187"/>
      <c r="G2026" s="187"/>
      <c r="H2026" s="187"/>
      <c r="I2026" s="187"/>
      <c r="J2026" s="187"/>
      <c r="K2026" s="187"/>
      <c r="L2026" s="187">
        <v>14475784.85</v>
      </c>
    </row>
    <row r="2027" spans="1:12" ht="18" customHeight="1">
      <c r="A2027" s="188"/>
      <c r="B2027" s="185" t="s">
        <v>818</v>
      </c>
      <c r="C2027" s="186" t="s">
        <v>596</v>
      </c>
      <c r="D2027" s="187">
        <v>638788</v>
      </c>
      <c r="E2027" s="187"/>
      <c r="F2027" s="187"/>
      <c r="G2027" s="187"/>
      <c r="H2027" s="187"/>
      <c r="I2027" s="187"/>
      <c r="J2027" s="187"/>
      <c r="K2027" s="187"/>
      <c r="L2027" s="187">
        <v>638788</v>
      </c>
    </row>
    <row r="2028" spans="1:12" ht="18" customHeight="1">
      <c r="A2028" s="188"/>
      <c r="B2028" s="185" t="s">
        <v>840</v>
      </c>
      <c r="C2028" s="186" t="s">
        <v>611</v>
      </c>
      <c r="D2028" s="187">
        <v>7250541</v>
      </c>
      <c r="E2028" s="187"/>
      <c r="F2028" s="187"/>
      <c r="G2028" s="187"/>
      <c r="H2028" s="187"/>
      <c r="I2028" s="187"/>
      <c r="J2028" s="187"/>
      <c r="K2028" s="187"/>
      <c r="L2028" s="187">
        <v>7250541</v>
      </c>
    </row>
    <row r="2029" spans="1:12" ht="18" customHeight="1">
      <c r="A2029" s="188"/>
      <c r="C2029" s="186" t="s">
        <v>930</v>
      </c>
      <c r="D2029" s="187">
        <v>925270036.75999999</v>
      </c>
      <c r="E2029" s="187"/>
      <c r="F2029" s="187"/>
      <c r="G2029" s="187"/>
      <c r="H2029" s="187"/>
      <c r="I2029" s="187"/>
      <c r="J2029" s="187"/>
      <c r="K2029" s="187"/>
      <c r="L2029" s="187">
        <v>925270036.75999999</v>
      </c>
    </row>
    <row r="2030" spans="1:12" ht="18" customHeight="1">
      <c r="A2030" s="188" t="s">
        <v>684</v>
      </c>
      <c r="B2030" s="185" t="s">
        <v>777</v>
      </c>
      <c r="C2030" s="186" t="s">
        <v>442</v>
      </c>
      <c r="D2030" s="187">
        <v>179407718.38</v>
      </c>
      <c r="E2030" s="187"/>
      <c r="F2030" s="187"/>
      <c r="G2030" s="187"/>
      <c r="H2030" s="187"/>
      <c r="I2030" s="187"/>
      <c r="J2030" s="187"/>
      <c r="K2030" s="187"/>
      <c r="L2030" s="187">
        <v>179407718.38</v>
      </c>
    </row>
    <row r="2031" spans="1:12" ht="18" customHeight="1">
      <c r="A2031" s="188"/>
      <c r="B2031" s="185" t="s">
        <v>778</v>
      </c>
      <c r="C2031" s="186" t="s">
        <v>443</v>
      </c>
      <c r="D2031" s="187">
        <v>10199197</v>
      </c>
      <c r="E2031" s="187"/>
      <c r="F2031" s="187"/>
      <c r="G2031" s="187"/>
      <c r="H2031" s="187"/>
      <c r="I2031" s="187"/>
      <c r="J2031" s="187"/>
      <c r="K2031" s="187"/>
      <c r="L2031" s="187">
        <v>10199197</v>
      </c>
    </row>
    <row r="2032" spans="1:12" ht="18" customHeight="1">
      <c r="A2032" s="188"/>
      <c r="B2032" s="185" t="s">
        <v>779</v>
      </c>
      <c r="C2032" s="186" t="s">
        <v>445</v>
      </c>
      <c r="D2032" s="187">
        <v>3065200</v>
      </c>
      <c r="E2032" s="187"/>
      <c r="F2032" s="187"/>
      <c r="G2032" s="187"/>
      <c r="H2032" s="187"/>
      <c r="I2032" s="187"/>
      <c r="J2032" s="187"/>
      <c r="K2032" s="187"/>
      <c r="L2032" s="187">
        <v>3065200</v>
      </c>
    </row>
    <row r="2033" spans="1:12" ht="18" customHeight="1">
      <c r="A2033" s="188"/>
      <c r="B2033" s="185" t="s">
        <v>826</v>
      </c>
      <c r="C2033" s="186" t="s">
        <v>447</v>
      </c>
      <c r="D2033" s="187">
        <v>176280</v>
      </c>
      <c r="E2033" s="187"/>
      <c r="F2033" s="187"/>
      <c r="G2033" s="187"/>
      <c r="H2033" s="187"/>
      <c r="I2033" s="187"/>
      <c r="J2033" s="187"/>
      <c r="K2033" s="187"/>
      <c r="L2033" s="187">
        <v>176280</v>
      </c>
    </row>
    <row r="2034" spans="1:12" ht="18" customHeight="1">
      <c r="A2034" s="188"/>
      <c r="B2034" s="185" t="s">
        <v>827</v>
      </c>
      <c r="C2034" s="186" t="s">
        <v>449</v>
      </c>
      <c r="D2034" s="187">
        <v>2252187</v>
      </c>
      <c r="E2034" s="187"/>
      <c r="F2034" s="187"/>
      <c r="G2034" s="187"/>
      <c r="H2034" s="187"/>
      <c r="I2034" s="187"/>
      <c r="J2034" s="187"/>
      <c r="K2034" s="187"/>
      <c r="L2034" s="187">
        <v>2252187</v>
      </c>
    </row>
    <row r="2035" spans="1:12" ht="18" customHeight="1">
      <c r="A2035" s="188"/>
      <c r="B2035" s="185" t="s">
        <v>780</v>
      </c>
      <c r="C2035" s="186" t="s">
        <v>450</v>
      </c>
      <c r="D2035" s="187">
        <v>7036611.5</v>
      </c>
      <c r="E2035" s="187"/>
      <c r="F2035" s="187"/>
      <c r="G2035" s="187"/>
      <c r="H2035" s="187"/>
      <c r="I2035" s="187"/>
      <c r="J2035" s="187"/>
      <c r="K2035" s="187"/>
      <c r="L2035" s="187">
        <v>7036611.5</v>
      </c>
    </row>
    <row r="2036" spans="1:12" ht="18" customHeight="1">
      <c r="A2036" s="188"/>
      <c r="B2036" s="185" t="s">
        <v>781</v>
      </c>
      <c r="C2036" s="186" t="s">
        <v>452</v>
      </c>
      <c r="D2036" s="187">
        <v>850150</v>
      </c>
      <c r="E2036" s="187"/>
      <c r="F2036" s="187"/>
      <c r="G2036" s="187"/>
      <c r="H2036" s="187"/>
      <c r="I2036" s="187"/>
      <c r="J2036" s="187"/>
      <c r="K2036" s="187"/>
      <c r="L2036" s="187">
        <v>850150</v>
      </c>
    </row>
    <row r="2037" spans="1:12" ht="18" customHeight="1">
      <c r="A2037" s="188"/>
      <c r="B2037" s="185" t="s">
        <v>782</v>
      </c>
      <c r="C2037" s="186" t="s">
        <v>455</v>
      </c>
      <c r="D2037" s="187">
        <v>30400</v>
      </c>
      <c r="E2037" s="187"/>
      <c r="F2037" s="187"/>
      <c r="G2037" s="187"/>
      <c r="H2037" s="187"/>
      <c r="I2037" s="187"/>
      <c r="J2037" s="187"/>
      <c r="K2037" s="187"/>
      <c r="L2037" s="187">
        <v>30400</v>
      </c>
    </row>
    <row r="2038" spans="1:12" ht="18" customHeight="1">
      <c r="A2038" s="188"/>
      <c r="B2038" s="185" t="s">
        <v>820</v>
      </c>
      <c r="C2038" s="186" t="s">
        <v>457</v>
      </c>
      <c r="D2038" s="187">
        <v>1093000</v>
      </c>
      <c r="E2038" s="187"/>
      <c r="F2038" s="187"/>
      <c r="G2038" s="187"/>
      <c r="H2038" s="187"/>
      <c r="I2038" s="187"/>
      <c r="J2038" s="187"/>
      <c r="K2038" s="187"/>
      <c r="L2038" s="187">
        <v>1093000</v>
      </c>
    </row>
    <row r="2039" spans="1:12" ht="18" customHeight="1">
      <c r="A2039" s="188"/>
      <c r="B2039" s="185" t="s">
        <v>815</v>
      </c>
      <c r="C2039" s="186" t="s">
        <v>462</v>
      </c>
      <c r="D2039" s="187">
        <v>4400</v>
      </c>
      <c r="E2039" s="187"/>
      <c r="F2039" s="187"/>
      <c r="G2039" s="187"/>
      <c r="H2039" s="187"/>
      <c r="I2039" s="187"/>
      <c r="J2039" s="187"/>
      <c r="K2039" s="187"/>
      <c r="L2039" s="187">
        <v>4400</v>
      </c>
    </row>
    <row r="2040" spans="1:12" ht="18" customHeight="1">
      <c r="A2040" s="188"/>
      <c r="B2040" s="185" t="s">
        <v>785</v>
      </c>
      <c r="C2040" s="186" t="s">
        <v>463</v>
      </c>
      <c r="D2040" s="187">
        <v>948155.5</v>
      </c>
      <c r="E2040" s="187"/>
      <c r="F2040" s="187"/>
      <c r="G2040" s="187"/>
      <c r="H2040" s="187"/>
      <c r="I2040" s="187"/>
      <c r="J2040" s="187"/>
      <c r="K2040" s="187"/>
      <c r="L2040" s="187">
        <v>948155.5</v>
      </c>
    </row>
    <row r="2041" spans="1:12" ht="18" customHeight="1">
      <c r="A2041" s="188"/>
      <c r="B2041" s="185" t="s">
        <v>786</v>
      </c>
      <c r="C2041" s="186" t="s">
        <v>471</v>
      </c>
      <c r="D2041" s="187">
        <v>12708455.390000001</v>
      </c>
      <c r="E2041" s="187"/>
      <c r="F2041" s="187"/>
      <c r="G2041" s="187"/>
      <c r="H2041" s="187">
        <v>2615500.16</v>
      </c>
      <c r="I2041" s="187"/>
      <c r="J2041" s="187"/>
      <c r="K2041" s="187"/>
      <c r="L2041" s="187">
        <v>15323955.550000001</v>
      </c>
    </row>
    <row r="2042" spans="1:12" ht="18" customHeight="1">
      <c r="A2042" s="188"/>
      <c r="B2042" s="185" t="s">
        <v>787</v>
      </c>
      <c r="C2042" s="186" t="s">
        <v>472</v>
      </c>
      <c r="D2042" s="187">
        <v>8487909.5</v>
      </c>
      <c r="E2042" s="187"/>
      <c r="F2042" s="187"/>
      <c r="G2042" s="187"/>
      <c r="H2042" s="187">
        <v>5817594.9900000002</v>
      </c>
      <c r="I2042" s="187"/>
      <c r="J2042" s="187"/>
      <c r="K2042" s="187"/>
      <c r="L2042" s="187">
        <v>14305504.49</v>
      </c>
    </row>
    <row r="2043" spans="1:12" ht="18" customHeight="1">
      <c r="A2043" s="188"/>
      <c r="B2043" s="185" t="s">
        <v>788</v>
      </c>
      <c r="C2043" s="186" t="s">
        <v>475</v>
      </c>
      <c r="D2043" s="187">
        <v>1366955</v>
      </c>
      <c r="E2043" s="187"/>
      <c r="F2043" s="187"/>
      <c r="G2043" s="187"/>
      <c r="H2043" s="187"/>
      <c r="I2043" s="187"/>
      <c r="J2043" s="187"/>
      <c r="K2043" s="187"/>
      <c r="L2043" s="187">
        <v>1366955</v>
      </c>
    </row>
    <row r="2044" spans="1:12" ht="18" customHeight="1">
      <c r="A2044" s="188"/>
      <c r="B2044" s="185" t="s">
        <v>789</v>
      </c>
      <c r="C2044" s="186" t="s">
        <v>476</v>
      </c>
      <c r="D2044" s="187">
        <v>24380003.23</v>
      </c>
      <c r="E2044" s="187"/>
      <c r="F2044" s="187"/>
      <c r="G2044" s="187"/>
      <c r="H2044" s="187">
        <v>22679277.690000001</v>
      </c>
      <c r="I2044" s="187"/>
      <c r="J2044" s="187"/>
      <c r="K2044" s="187"/>
      <c r="L2044" s="187">
        <v>47059280.920000002</v>
      </c>
    </row>
    <row r="2045" spans="1:12" ht="18" customHeight="1">
      <c r="A2045" s="188"/>
      <c r="B2045" s="185" t="s">
        <v>790</v>
      </c>
      <c r="C2045" s="186" t="s">
        <v>477</v>
      </c>
      <c r="D2045" s="187">
        <v>15475506.189999999</v>
      </c>
      <c r="E2045" s="187"/>
      <c r="F2045" s="187"/>
      <c r="G2045" s="187"/>
      <c r="H2045" s="187">
        <v>18059986.079999998</v>
      </c>
      <c r="I2045" s="187"/>
      <c r="J2045" s="187"/>
      <c r="K2045" s="187"/>
      <c r="L2045" s="187">
        <v>33535492.269999996</v>
      </c>
    </row>
    <row r="2046" spans="1:12" ht="18" customHeight="1">
      <c r="A2046" s="188"/>
      <c r="B2046" s="185" t="s">
        <v>791</v>
      </c>
      <c r="C2046" s="186" t="s">
        <v>478</v>
      </c>
      <c r="D2046" s="187">
        <v>2776557.54</v>
      </c>
      <c r="E2046" s="187"/>
      <c r="F2046" s="187"/>
      <c r="G2046" s="187"/>
      <c r="H2046" s="187">
        <v>645358</v>
      </c>
      <c r="I2046" s="187"/>
      <c r="J2046" s="187"/>
      <c r="K2046" s="187"/>
      <c r="L2046" s="187">
        <v>3421915.54</v>
      </c>
    </row>
    <row r="2047" spans="1:12" ht="18" customHeight="1">
      <c r="A2047" s="188"/>
      <c r="B2047" s="185" t="s">
        <v>792</v>
      </c>
      <c r="C2047" s="186" t="s">
        <v>480</v>
      </c>
      <c r="D2047" s="187">
        <v>2592439.4</v>
      </c>
      <c r="E2047" s="187"/>
      <c r="F2047" s="187"/>
      <c r="G2047" s="187"/>
      <c r="H2047" s="187">
        <v>1455936</v>
      </c>
      <c r="I2047" s="187"/>
      <c r="J2047" s="187"/>
      <c r="K2047" s="187"/>
      <c r="L2047" s="187">
        <v>4048375.4</v>
      </c>
    </row>
    <row r="2048" spans="1:12" ht="18" customHeight="1">
      <c r="A2048" s="188"/>
      <c r="B2048" s="185" t="s">
        <v>794</v>
      </c>
      <c r="C2048" s="186" t="s">
        <v>484</v>
      </c>
      <c r="D2048" s="187">
        <v>568667</v>
      </c>
      <c r="E2048" s="187"/>
      <c r="F2048" s="187"/>
      <c r="G2048" s="187"/>
      <c r="H2048" s="187">
        <v>131927</v>
      </c>
      <c r="I2048" s="187"/>
      <c r="J2048" s="187"/>
      <c r="K2048" s="187"/>
      <c r="L2048" s="187">
        <v>700594</v>
      </c>
    </row>
    <row r="2049" spans="1:12" ht="18" customHeight="1">
      <c r="A2049" s="188"/>
      <c r="B2049" s="185" t="s">
        <v>795</v>
      </c>
      <c r="C2049" s="186" t="s">
        <v>486</v>
      </c>
      <c r="D2049" s="187">
        <v>58018630.829999998</v>
      </c>
      <c r="E2049" s="187"/>
      <c r="F2049" s="187"/>
      <c r="G2049" s="187"/>
      <c r="H2049" s="187">
        <v>42608708.310000002</v>
      </c>
      <c r="I2049" s="187"/>
      <c r="J2049" s="187"/>
      <c r="K2049" s="187"/>
      <c r="L2049" s="187">
        <v>100627339.14</v>
      </c>
    </row>
    <row r="2050" spans="1:12" ht="18" customHeight="1">
      <c r="A2050" s="188"/>
      <c r="B2050" s="185" t="s">
        <v>821</v>
      </c>
      <c r="C2050" s="186" t="s">
        <v>488</v>
      </c>
      <c r="D2050" s="187">
        <v>86050</v>
      </c>
      <c r="E2050" s="187"/>
      <c r="F2050" s="187"/>
      <c r="G2050" s="187"/>
      <c r="H2050" s="187"/>
      <c r="I2050" s="187"/>
      <c r="J2050" s="187"/>
      <c r="K2050" s="187"/>
      <c r="L2050" s="187">
        <v>86050</v>
      </c>
    </row>
    <row r="2051" spans="1:12" ht="18" customHeight="1">
      <c r="A2051" s="188"/>
      <c r="B2051" s="185" t="s">
        <v>796</v>
      </c>
      <c r="C2051" s="186" t="s">
        <v>489</v>
      </c>
      <c r="D2051" s="187">
        <v>31300</v>
      </c>
      <c r="E2051" s="187"/>
      <c r="F2051" s="187"/>
      <c r="G2051" s="187"/>
      <c r="H2051" s="187"/>
      <c r="I2051" s="187"/>
      <c r="J2051" s="187"/>
      <c r="K2051" s="187"/>
      <c r="L2051" s="187">
        <v>31300</v>
      </c>
    </row>
    <row r="2052" spans="1:12" ht="18" customHeight="1">
      <c r="A2052" s="188"/>
      <c r="B2052" s="185" t="s">
        <v>797</v>
      </c>
      <c r="C2052" s="186" t="s">
        <v>490</v>
      </c>
      <c r="D2052" s="187">
        <v>9379466.25</v>
      </c>
      <c r="E2052" s="187"/>
      <c r="F2052" s="187"/>
      <c r="G2052" s="187"/>
      <c r="H2052" s="187"/>
      <c r="I2052" s="187"/>
      <c r="J2052" s="187"/>
      <c r="K2052" s="187"/>
      <c r="L2052" s="187">
        <v>9379466.25</v>
      </c>
    </row>
    <row r="2053" spans="1:12" ht="18" customHeight="1">
      <c r="A2053" s="188"/>
      <c r="B2053" s="185" t="s">
        <v>822</v>
      </c>
      <c r="C2053" s="186" t="s">
        <v>494</v>
      </c>
      <c r="D2053" s="187">
        <v>118845014</v>
      </c>
      <c r="E2053" s="187"/>
      <c r="F2053" s="187"/>
      <c r="G2053" s="187"/>
      <c r="H2053" s="187">
        <v>571237068.25</v>
      </c>
      <c r="I2053" s="187"/>
      <c r="J2053" s="187"/>
      <c r="K2053" s="187"/>
      <c r="L2053" s="187">
        <v>690082082.25</v>
      </c>
    </row>
    <row r="2054" spans="1:12" ht="18" customHeight="1">
      <c r="A2054" s="188"/>
      <c r="B2054" s="185" t="s">
        <v>816</v>
      </c>
      <c r="C2054" s="186" t="s">
        <v>495</v>
      </c>
      <c r="D2054" s="187">
        <v>0</v>
      </c>
      <c r="E2054" s="187"/>
      <c r="F2054" s="187"/>
      <c r="G2054" s="187"/>
      <c r="H2054" s="187"/>
      <c r="I2054" s="187"/>
      <c r="J2054" s="187"/>
      <c r="K2054" s="187"/>
      <c r="L2054" s="187">
        <v>0</v>
      </c>
    </row>
    <row r="2055" spans="1:12" ht="18" customHeight="1">
      <c r="A2055" s="188"/>
      <c r="B2055" s="185" t="s">
        <v>799</v>
      </c>
      <c r="C2055" s="186" t="s">
        <v>496</v>
      </c>
      <c r="D2055" s="187">
        <v>1086832548.1900001</v>
      </c>
      <c r="E2055" s="187"/>
      <c r="F2055" s="187"/>
      <c r="G2055" s="187"/>
      <c r="H2055" s="187">
        <v>582280</v>
      </c>
      <c r="I2055" s="187"/>
      <c r="J2055" s="187"/>
      <c r="K2055" s="187"/>
      <c r="L2055" s="187">
        <v>1087414828.1900001</v>
      </c>
    </row>
    <row r="2056" spans="1:12" ht="18" customHeight="1">
      <c r="A2056" s="188"/>
      <c r="B2056" s="185" t="s">
        <v>800</v>
      </c>
      <c r="C2056" s="186" t="s">
        <v>497</v>
      </c>
      <c r="D2056" s="187">
        <v>920264.49</v>
      </c>
      <c r="E2056" s="187"/>
      <c r="F2056" s="187"/>
      <c r="G2056" s="187"/>
      <c r="H2056" s="187"/>
      <c r="I2056" s="187"/>
      <c r="J2056" s="187"/>
      <c r="K2056" s="187"/>
      <c r="L2056" s="187">
        <v>920264.49</v>
      </c>
    </row>
    <row r="2057" spans="1:12" ht="18" customHeight="1">
      <c r="A2057" s="188"/>
      <c r="B2057" s="185" t="s">
        <v>810</v>
      </c>
      <c r="C2057" s="186" t="s">
        <v>500</v>
      </c>
      <c r="D2057" s="187"/>
      <c r="E2057" s="187"/>
      <c r="F2057" s="187"/>
      <c r="G2057" s="187"/>
      <c r="H2057" s="187">
        <v>0</v>
      </c>
      <c r="I2057" s="187"/>
      <c r="J2057" s="187"/>
      <c r="K2057" s="187"/>
      <c r="L2057" s="187">
        <v>0</v>
      </c>
    </row>
    <row r="2058" spans="1:12" ht="18" customHeight="1">
      <c r="A2058" s="188"/>
      <c r="B2058" s="185" t="s">
        <v>832</v>
      </c>
      <c r="C2058" s="186" t="s">
        <v>501</v>
      </c>
      <c r="D2058" s="187">
        <v>293800</v>
      </c>
      <c r="E2058" s="187"/>
      <c r="F2058" s="187"/>
      <c r="G2058" s="187"/>
      <c r="H2058" s="187">
        <v>375373.8</v>
      </c>
      <c r="I2058" s="187"/>
      <c r="J2058" s="187"/>
      <c r="K2058" s="187"/>
      <c r="L2058" s="187">
        <v>669173.80000000005</v>
      </c>
    </row>
    <row r="2059" spans="1:12" ht="18" customHeight="1">
      <c r="A2059" s="188"/>
      <c r="B2059" s="185" t="s">
        <v>801</v>
      </c>
      <c r="C2059" s="186" t="s">
        <v>504</v>
      </c>
      <c r="D2059" s="187">
        <v>49448325.200000003</v>
      </c>
      <c r="E2059" s="187"/>
      <c r="F2059" s="187"/>
      <c r="G2059" s="187">
        <v>26241154</v>
      </c>
      <c r="H2059" s="187">
        <v>166013270.31999999</v>
      </c>
      <c r="I2059" s="187"/>
      <c r="J2059" s="187"/>
      <c r="K2059" s="187"/>
      <c r="L2059" s="187">
        <v>241702749.51999998</v>
      </c>
    </row>
    <row r="2060" spans="1:12" ht="18" customHeight="1">
      <c r="A2060" s="188"/>
      <c r="B2060" s="185" t="s">
        <v>812</v>
      </c>
      <c r="C2060" s="186" t="s">
        <v>507</v>
      </c>
      <c r="D2060" s="187">
        <v>50204431</v>
      </c>
      <c r="E2060" s="187"/>
      <c r="F2060" s="187"/>
      <c r="G2060" s="187"/>
      <c r="H2060" s="187">
        <v>13690663</v>
      </c>
      <c r="I2060" s="187"/>
      <c r="J2060" s="187"/>
      <c r="K2060" s="187"/>
      <c r="L2060" s="187">
        <v>63895094</v>
      </c>
    </row>
    <row r="2061" spans="1:12" ht="18" customHeight="1">
      <c r="A2061" s="188"/>
      <c r="B2061" s="185" t="s">
        <v>802</v>
      </c>
      <c r="C2061" s="186" t="s">
        <v>508</v>
      </c>
      <c r="D2061" s="187">
        <v>1219580</v>
      </c>
      <c r="E2061" s="187"/>
      <c r="F2061" s="187"/>
      <c r="G2061" s="187"/>
      <c r="H2061" s="187"/>
      <c r="I2061" s="187"/>
      <c r="J2061" s="187"/>
      <c r="K2061" s="187"/>
      <c r="L2061" s="187">
        <v>1219580</v>
      </c>
    </row>
    <row r="2062" spans="1:12" ht="18" customHeight="1">
      <c r="A2062" s="188"/>
      <c r="B2062" s="185" t="s">
        <v>804</v>
      </c>
      <c r="C2062" s="186" t="s">
        <v>765</v>
      </c>
      <c r="D2062" s="187">
        <v>15565045.75</v>
      </c>
      <c r="E2062" s="187"/>
      <c r="F2062" s="187"/>
      <c r="G2062" s="187"/>
      <c r="H2062" s="187">
        <v>6088001</v>
      </c>
      <c r="I2062" s="187"/>
      <c r="J2062" s="187"/>
      <c r="K2062" s="187"/>
      <c r="L2062" s="187">
        <v>21653046.75</v>
      </c>
    </row>
    <row r="2063" spans="1:12" ht="18" customHeight="1">
      <c r="A2063" s="188"/>
      <c r="B2063" s="185" t="s">
        <v>896</v>
      </c>
      <c r="C2063" s="186" t="s">
        <v>553</v>
      </c>
      <c r="D2063" s="187">
        <v>9835169942</v>
      </c>
      <c r="E2063" s="187"/>
      <c r="F2063" s="187">
        <v>1800359000</v>
      </c>
      <c r="G2063" s="187"/>
      <c r="H2063" s="187">
        <v>9921903500</v>
      </c>
      <c r="I2063" s="187"/>
      <c r="J2063" s="187"/>
      <c r="K2063" s="187"/>
      <c r="L2063" s="187">
        <v>21557432442</v>
      </c>
    </row>
    <row r="2064" spans="1:12" ht="18" customHeight="1">
      <c r="A2064" s="188"/>
      <c r="B2064" s="185" t="s">
        <v>817</v>
      </c>
      <c r="C2064" s="186" t="s">
        <v>573</v>
      </c>
      <c r="D2064" s="187">
        <v>36554656</v>
      </c>
      <c r="E2064" s="187"/>
      <c r="F2064" s="187"/>
      <c r="G2064" s="187"/>
      <c r="H2064" s="187">
        <v>20986013</v>
      </c>
      <c r="I2064" s="187"/>
      <c r="J2064" s="187"/>
      <c r="K2064" s="187"/>
      <c r="L2064" s="187">
        <v>57540669</v>
      </c>
    </row>
    <row r="2065" spans="1:12" ht="18" customHeight="1">
      <c r="A2065" s="188"/>
      <c r="B2065" s="185" t="s">
        <v>848</v>
      </c>
      <c r="C2065" s="186" t="s">
        <v>574</v>
      </c>
      <c r="D2065" s="187">
        <v>7400000</v>
      </c>
      <c r="E2065" s="187"/>
      <c r="F2065" s="187"/>
      <c r="G2065" s="187"/>
      <c r="H2065" s="187">
        <v>7136358</v>
      </c>
      <c r="I2065" s="187"/>
      <c r="J2065" s="187"/>
      <c r="K2065" s="187"/>
      <c r="L2065" s="187">
        <v>14536358</v>
      </c>
    </row>
    <row r="2066" spans="1:12" ht="18" customHeight="1">
      <c r="A2066" s="188"/>
      <c r="B2066" s="185" t="s">
        <v>856</v>
      </c>
      <c r="C2066" s="186" t="s">
        <v>575</v>
      </c>
      <c r="D2066" s="187">
        <v>9161908</v>
      </c>
      <c r="E2066" s="187"/>
      <c r="F2066" s="187"/>
      <c r="G2066" s="187"/>
      <c r="H2066" s="187">
        <v>70000</v>
      </c>
      <c r="I2066" s="187"/>
      <c r="J2066" s="187"/>
      <c r="K2066" s="187"/>
      <c r="L2066" s="187">
        <v>9231908</v>
      </c>
    </row>
    <row r="2067" spans="1:12" ht="18" customHeight="1">
      <c r="A2067" s="188"/>
      <c r="B2067" s="185" t="s">
        <v>805</v>
      </c>
      <c r="C2067" s="186" t="s">
        <v>586</v>
      </c>
      <c r="D2067" s="187">
        <v>16338131228.17</v>
      </c>
      <c r="E2067" s="187"/>
      <c r="F2067" s="187">
        <v>220488584</v>
      </c>
      <c r="G2067" s="187">
        <v>1913179557.3399999</v>
      </c>
      <c r="H2067" s="187">
        <v>5551616731.0699997</v>
      </c>
      <c r="I2067" s="187"/>
      <c r="J2067" s="187">
        <v>0</v>
      </c>
      <c r="K2067" s="187"/>
      <c r="L2067" s="187">
        <v>24023416100.579998</v>
      </c>
    </row>
    <row r="2068" spans="1:12" ht="18" customHeight="1">
      <c r="A2068" s="188"/>
      <c r="B2068" s="185" t="s">
        <v>806</v>
      </c>
      <c r="C2068" s="186" t="s">
        <v>591</v>
      </c>
      <c r="D2068" s="187">
        <v>4784879.8499999996</v>
      </c>
      <c r="E2068" s="187"/>
      <c r="F2068" s="187"/>
      <c r="G2068" s="187">
        <v>0</v>
      </c>
      <c r="H2068" s="187">
        <v>9160289.6899999995</v>
      </c>
      <c r="I2068" s="187"/>
      <c r="J2068" s="187"/>
      <c r="K2068" s="187"/>
      <c r="L2068" s="187">
        <v>13945169.539999999</v>
      </c>
    </row>
    <row r="2069" spans="1:12" ht="18" customHeight="1">
      <c r="A2069" s="188"/>
      <c r="B2069" s="185" t="s">
        <v>807</v>
      </c>
      <c r="C2069" s="186" t="s">
        <v>592</v>
      </c>
      <c r="D2069" s="187">
        <v>4458647.4000000004</v>
      </c>
      <c r="E2069" s="187"/>
      <c r="F2069" s="187"/>
      <c r="G2069" s="187"/>
      <c r="H2069" s="187">
        <v>25725930</v>
      </c>
      <c r="I2069" s="187"/>
      <c r="J2069" s="187"/>
      <c r="K2069" s="187"/>
      <c r="L2069" s="187">
        <v>30184577.399999999</v>
      </c>
    </row>
    <row r="2070" spans="1:12" ht="18" customHeight="1">
      <c r="A2070" s="188"/>
      <c r="B2070" s="185" t="s">
        <v>818</v>
      </c>
      <c r="C2070" s="186" t="s">
        <v>596</v>
      </c>
      <c r="D2070" s="187">
        <v>1760993.59</v>
      </c>
      <c r="E2070" s="187"/>
      <c r="F2070" s="187"/>
      <c r="G2070" s="187"/>
      <c r="H2070" s="187"/>
      <c r="I2070" s="187"/>
      <c r="J2070" s="187"/>
      <c r="K2070" s="187"/>
      <c r="L2070" s="187">
        <v>1760993.59</v>
      </c>
    </row>
    <row r="2071" spans="1:12" ht="18" customHeight="1">
      <c r="A2071" s="188"/>
      <c r="B2071" s="185" t="s">
        <v>876</v>
      </c>
      <c r="C2071" s="186" t="s">
        <v>601</v>
      </c>
      <c r="D2071" s="187">
        <v>1627323850.26</v>
      </c>
      <c r="E2071" s="187"/>
      <c r="F2071" s="187"/>
      <c r="G2071" s="187"/>
      <c r="H2071" s="187"/>
      <c r="I2071" s="187"/>
      <c r="J2071" s="187"/>
      <c r="K2071" s="187"/>
      <c r="L2071" s="187">
        <v>1627323850.26</v>
      </c>
    </row>
    <row r="2072" spans="1:12" ht="18" customHeight="1">
      <c r="A2072" s="188"/>
      <c r="B2072" s="185" t="s">
        <v>808</v>
      </c>
      <c r="C2072" s="186" t="s">
        <v>609</v>
      </c>
      <c r="D2072" s="187">
        <v>1864131384.0799999</v>
      </c>
      <c r="E2072" s="187">
        <v>4987689</v>
      </c>
      <c r="F2072" s="187"/>
      <c r="G2072" s="187">
        <v>181154905.47999999</v>
      </c>
      <c r="H2072" s="187">
        <v>35574149.609999999</v>
      </c>
      <c r="I2072" s="187"/>
      <c r="J2072" s="187"/>
      <c r="K2072" s="187"/>
      <c r="L2072" s="187">
        <v>2085848128.1699998</v>
      </c>
    </row>
    <row r="2073" spans="1:12" ht="18" customHeight="1">
      <c r="A2073" s="188"/>
      <c r="B2073" s="185" t="s">
        <v>841</v>
      </c>
      <c r="C2073" s="186" t="s">
        <v>614</v>
      </c>
      <c r="D2073" s="187">
        <v>219051451.13999999</v>
      </c>
      <c r="E2073" s="187"/>
      <c r="F2073" s="187"/>
      <c r="G2073" s="187">
        <v>32419567.809999999</v>
      </c>
      <c r="H2073" s="187">
        <v>633175908.58000004</v>
      </c>
      <c r="I2073" s="187"/>
      <c r="J2073" s="187">
        <v>90668729.079999998</v>
      </c>
      <c r="K2073" s="187"/>
      <c r="L2073" s="187">
        <v>975315656.61000001</v>
      </c>
    </row>
    <row r="2074" spans="1:12" ht="18" customHeight="1">
      <c r="A2074" s="188"/>
      <c r="B2074" s="185" t="s">
        <v>868</v>
      </c>
      <c r="C2074" s="186" t="s">
        <v>617</v>
      </c>
      <c r="D2074" s="187">
        <v>5493254.4199999999</v>
      </c>
      <c r="E2074" s="187"/>
      <c r="F2074" s="187"/>
      <c r="G2074" s="187"/>
      <c r="H2074" s="187"/>
      <c r="I2074" s="187"/>
      <c r="J2074" s="187"/>
      <c r="K2074" s="187"/>
      <c r="L2074" s="187">
        <v>5493254.4199999999</v>
      </c>
    </row>
    <row r="2075" spans="1:12" ht="18" customHeight="1">
      <c r="A2075" s="188"/>
      <c r="C2075" s="186" t="s">
        <v>931</v>
      </c>
      <c r="D2075" s="187">
        <v>31617686443.25</v>
      </c>
      <c r="E2075" s="187">
        <v>4987689</v>
      </c>
      <c r="F2075" s="187">
        <v>2020847584</v>
      </c>
      <c r="G2075" s="187">
        <v>2152995184.6300001</v>
      </c>
      <c r="H2075" s="187">
        <v>17057349824.550001</v>
      </c>
      <c r="I2075" s="187"/>
      <c r="J2075" s="187">
        <v>90668729.079999998</v>
      </c>
      <c r="K2075" s="187"/>
      <c r="L2075" s="187">
        <v>52944535454.509995</v>
      </c>
    </row>
    <row r="2076" spans="1:12" ht="18" customHeight="1">
      <c r="A2076" s="188" t="s">
        <v>685</v>
      </c>
      <c r="B2076" s="185" t="s">
        <v>932</v>
      </c>
      <c r="C2076" s="186" t="s">
        <v>624</v>
      </c>
      <c r="D2076" s="187">
        <v>10838095864</v>
      </c>
      <c r="E2076" s="187"/>
      <c r="F2076" s="187">
        <v>2500000000</v>
      </c>
      <c r="G2076" s="187"/>
      <c r="H2076" s="187">
        <v>2621591000</v>
      </c>
      <c r="I2076" s="187">
        <v>99190548.120000005</v>
      </c>
      <c r="J2076" s="187">
        <v>18366089599.540001</v>
      </c>
      <c r="K2076" s="187"/>
      <c r="L2076" s="187">
        <v>34424967011.660004</v>
      </c>
    </row>
    <row r="2077" spans="1:12" ht="18" customHeight="1">
      <c r="A2077" s="188"/>
      <c r="B2077" s="185" t="s">
        <v>933</v>
      </c>
      <c r="C2077" s="186" t="s">
        <v>626</v>
      </c>
      <c r="D2077" s="187">
        <v>14544542385</v>
      </c>
      <c r="E2077" s="187"/>
      <c r="F2077" s="187">
        <v>10199967000</v>
      </c>
      <c r="G2077" s="187"/>
      <c r="H2077" s="187"/>
      <c r="I2077" s="187">
        <v>2028875043.29</v>
      </c>
      <c r="J2077" s="187">
        <v>2200050.08</v>
      </c>
      <c r="K2077" s="187"/>
      <c r="L2077" s="187">
        <v>26775584478.370003</v>
      </c>
    </row>
    <row r="2078" spans="1:12" ht="18" customHeight="1">
      <c r="A2078" s="188"/>
      <c r="B2078" s="185" t="s">
        <v>934</v>
      </c>
      <c r="C2078" s="186" t="s">
        <v>629</v>
      </c>
      <c r="D2078" s="187">
        <v>191728893.59999999</v>
      </c>
      <c r="E2078" s="187"/>
      <c r="F2078" s="187"/>
      <c r="G2078" s="187"/>
      <c r="H2078" s="187"/>
      <c r="I2078" s="187"/>
      <c r="J2078" s="187"/>
      <c r="K2078" s="187"/>
      <c r="L2078" s="187">
        <v>191728893.59999999</v>
      </c>
    </row>
    <row r="2079" spans="1:12" ht="18" customHeight="1">
      <c r="A2079" s="188"/>
      <c r="C2079" s="186" t="s">
        <v>935</v>
      </c>
      <c r="D2079" s="187">
        <v>25574367142.599998</v>
      </c>
      <c r="E2079" s="187"/>
      <c r="F2079" s="187">
        <v>12699967000</v>
      </c>
      <c r="G2079" s="187"/>
      <c r="H2079" s="187">
        <v>2621591000</v>
      </c>
      <c r="I2079" s="187">
        <v>2128065591.4099998</v>
      </c>
      <c r="J2079" s="187">
        <v>18368289649.620003</v>
      </c>
      <c r="K2079" s="187"/>
      <c r="L2079" s="187">
        <v>61392280383.630005</v>
      </c>
    </row>
    <row r="2080" spans="1:12" ht="18" customHeight="1">
      <c r="A2080" s="188" t="s">
        <v>686</v>
      </c>
      <c r="B2080" s="185" t="s">
        <v>936</v>
      </c>
      <c r="C2080" s="186" t="s">
        <v>517</v>
      </c>
      <c r="D2080" s="187">
        <v>28460562533.330002</v>
      </c>
      <c r="E2080" s="187"/>
      <c r="F2080" s="187"/>
      <c r="G2080" s="187"/>
      <c r="H2080" s="187"/>
      <c r="I2080" s="187"/>
      <c r="J2080" s="187"/>
      <c r="K2080" s="187"/>
      <c r="L2080" s="187">
        <v>28460562533.330002</v>
      </c>
    </row>
    <row r="2081" spans="1:12" ht="18" customHeight="1">
      <c r="A2081" s="188"/>
      <c r="B2081" s="185" t="s">
        <v>937</v>
      </c>
      <c r="C2081" s="186" t="s">
        <v>767</v>
      </c>
      <c r="D2081" s="187">
        <v>36901125333.209999</v>
      </c>
      <c r="E2081" s="187"/>
      <c r="F2081" s="187"/>
      <c r="G2081" s="187"/>
      <c r="H2081" s="187"/>
      <c r="I2081" s="187"/>
      <c r="J2081" s="187"/>
      <c r="K2081" s="187"/>
      <c r="L2081" s="187">
        <v>36901125333.209999</v>
      </c>
    </row>
    <row r="2082" spans="1:12" ht="18" customHeight="1">
      <c r="A2082" s="188"/>
      <c r="C2082" s="186" t="s">
        <v>938</v>
      </c>
      <c r="D2082" s="187">
        <v>65361687866.540001</v>
      </c>
      <c r="E2082" s="187"/>
      <c r="F2082" s="187"/>
      <c r="G2082" s="187"/>
      <c r="H2082" s="187"/>
      <c r="I2082" s="187"/>
      <c r="J2082" s="187"/>
      <c r="K2082" s="187"/>
      <c r="L2082" s="187">
        <v>65361687866.540001</v>
      </c>
    </row>
    <row r="2083" spans="1:12" ht="18" customHeight="1">
      <c r="A2083" s="188" t="s">
        <v>687</v>
      </c>
      <c r="B2083" s="185" t="s">
        <v>939</v>
      </c>
      <c r="C2083" s="186" t="s">
        <v>515</v>
      </c>
      <c r="D2083" s="187">
        <v>5736410243.5600004</v>
      </c>
      <c r="E2083" s="187"/>
      <c r="F2083" s="187"/>
      <c r="G2083" s="187"/>
      <c r="H2083" s="187"/>
      <c r="I2083" s="187"/>
      <c r="J2083" s="187"/>
      <c r="K2083" s="187"/>
      <c r="L2083" s="187">
        <v>5736410243.5600004</v>
      </c>
    </row>
    <row r="2084" spans="1:12" ht="18" customHeight="1">
      <c r="A2084" s="188"/>
      <c r="B2084" s="185" t="s">
        <v>940</v>
      </c>
      <c r="C2084" s="186" t="s">
        <v>636</v>
      </c>
      <c r="D2084" s="187">
        <v>20608594504.66</v>
      </c>
      <c r="E2084" s="187"/>
      <c r="F2084" s="187"/>
      <c r="G2084" s="187"/>
      <c r="H2084" s="187"/>
      <c r="I2084" s="187"/>
      <c r="J2084" s="187"/>
      <c r="K2084" s="187"/>
      <c r="L2084" s="187">
        <v>20608594504.66</v>
      </c>
    </row>
    <row r="2085" spans="1:12" ht="18" customHeight="1">
      <c r="A2085" s="188"/>
      <c r="C2085" s="186" t="s">
        <v>941</v>
      </c>
      <c r="D2085" s="187">
        <v>26345004748.220001</v>
      </c>
      <c r="E2085" s="187"/>
      <c r="F2085" s="187"/>
      <c r="G2085" s="187"/>
      <c r="H2085" s="187"/>
      <c r="I2085" s="187"/>
      <c r="J2085" s="187"/>
      <c r="K2085" s="187"/>
      <c r="L2085" s="187">
        <v>26345004748.220001</v>
      </c>
    </row>
    <row r="2086" spans="1:12" ht="18" customHeight="1">
      <c r="A2086" s="188" t="s">
        <v>688</v>
      </c>
      <c r="B2086" s="185" t="s">
        <v>939</v>
      </c>
      <c r="C2086" s="186" t="s">
        <v>515</v>
      </c>
      <c r="D2086" s="187">
        <v>544139776.02999997</v>
      </c>
      <c r="E2086" s="187"/>
      <c r="F2086" s="187"/>
      <c r="G2086" s="187"/>
      <c r="H2086" s="187"/>
      <c r="I2086" s="187"/>
      <c r="J2086" s="187"/>
      <c r="K2086" s="187"/>
      <c r="L2086" s="187">
        <v>544139776.02999997</v>
      </c>
    </row>
    <row r="2087" spans="1:12" ht="18" customHeight="1">
      <c r="A2087" s="188"/>
      <c r="B2087" s="185" t="s">
        <v>940</v>
      </c>
      <c r="C2087" s="186" t="s">
        <v>636</v>
      </c>
      <c r="D2087" s="187">
        <v>2720561182.1199999</v>
      </c>
      <c r="E2087" s="187"/>
      <c r="F2087" s="187"/>
      <c r="G2087" s="187"/>
      <c r="H2087" s="187"/>
      <c r="I2087" s="187"/>
      <c r="J2087" s="187"/>
      <c r="K2087" s="187"/>
      <c r="L2087" s="187">
        <v>2720561182.1199999</v>
      </c>
    </row>
    <row r="2088" spans="1:12" ht="18" customHeight="1">
      <c r="A2088" s="188"/>
      <c r="C2088" s="186" t="s">
        <v>942</v>
      </c>
      <c r="D2088" s="187">
        <v>3264700958.1499996</v>
      </c>
      <c r="E2088" s="187"/>
      <c r="F2088" s="187"/>
      <c r="G2088" s="187"/>
      <c r="H2088" s="187"/>
      <c r="I2088" s="187"/>
      <c r="J2088" s="187"/>
      <c r="K2088" s="187"/>
      <c r="L2088" s="187">
        <v>3264700958.1499996</v>
      </c>
    </row>
    <row r="2089" spans="1:12" ht="18" customHeight="1">
      <c r="A2089" s="188" t="s">
        <v>689</v>
      </c>
      <c r="B2089" s="185" t="s">
        <v>777</v>
      </c>
      <c r="C2089" s="186" t="s">
        <v>442</v>
      </c>
      <c r="D2089" s="187">
        <v>0</v>
      </c>
      <c r="E2089" s="187"/>
      <c r="F2089" s="187"/>
      <c r="G2089" s="187"/>
      <c r="H2089" s="187"/>
      <c r="I2089" s="187"/>
      <c r="J2089" s="187"/>
      <c r="K2089" s="187"/>
      <c r="L2089" s="187">
        <v>0</v>
      </c>
    </row>
    <row r="2090" spans="1:12" ht="18" customHeight="1">
      <c r="A2090" s="188"/>
      <c r="B2090" s="185" t="s">
        <v>778</v>
      </c>
      <c r="C2090" s="186" t="s">
        <v>443</v>
      </c>
      <c r="D2090" s="187">
        <v>378185</v>
      </c>
      <c r="E2090" s="187"/>
      <c r="F2090" s="187"/>
      <c r="G2090" s="187"/>
      <c r="H2090" s="187"/>
      <c r="I2090" s="187"/>
      <c r="J2090" s="187"/>
      <c r="K2090" s="187"/>
      <c r="L2090" s="187">
        <v>378185</v>
      </c>
    </row>
    <row r="2091" spans="1:12" ht="18" customHeight="1">
      <c r="A2091" s="188"/>
      <c r="B2091" s="185" t="s">
        <v>779</v>
      </c>
      <c r="C2091" s="186" t="s">
        <v>445</v>
      </c>
      <c r="D2091" s="187">
        <v>0</v>
      </c>
      <c r="E2091" s="187"/>
      <c r="F2091" s="187"/>
      <c r="G2091" s="187"/>
      <c r="H2091" s="187"/>
      <c r="I2091" s="187"/>
      <c r="J2091" s="187"/>
      <c r="K2091" s="187"/>
      <c r="L2091" s="187">
        <v>0</v>
      </c>
    </row>
    <row r="2092" spans="1:12" ht="18" customHeight="1">
      <c r="A2092" s="188"/>
      <c r="B2092" s="185" t="s">
        <v>826</v>
      </c>
      <c r="C2092" s="186" t="s">
        <v>447</v>
      </c>
      <c r="D2092" s="187">
        <v>7522460</v>
      </c>
      <c r="E2092" s="187"/>
      <c r="F2092" s="187"/>
      <c r="G2092" s="187"/>
      <c r="H2092" s="187"/>
      <c r="I2092" s="187"/>
      <c r="J2092" s="187"/>
      <c r="K2092" s="187"/>
      <c r="L2092" s="187">
        <v>7522460</v>
      </c>
    </row>
    <row r="2093" spans="1:12" ht="18" customHeight="1">
      <c r="A2093" s="188"/>
      <c r="B2093" s="185" t="s">
        <v>827</v>
      </c>
      <c r="C2093" s="186" t="s">
        <v>449</v>
      </c>
      <c r="D2093" s="187">
        <v>0</v>
      </c>
      <c r="E2093" s="187"/>
      <c r="F2093" s="187"/>
      <c r="G2093" s="187"/>
      <c r="H2093" s="187"/>
      <c r="I2093" s="187"/>
      <c r="J2093" s="187"/>
      <c r="K2093" s="187"/>
      <c r="L2093" s="187">
        <v>0</v>
      </c>
    </row>
    <row r="2094" spans="1:12" ht="18" customHeight="1">
      <c r="A2094" s="188"/>
      <c r="B2094" s="185" t="s">
        <v>780</v>
      </c>
      <c r="C2094" s="186" t="s">
        <v>450</v>
      </c>
      <c r="D2094" s="187">
        <v>0</v>
      </c>
      <c r="E2094" s="187"/>
      <c r="F2094" s="187"/>
      <c r="G2094" s="187"/>
      <c r="H2094" s="187"/>
      <c r="I2094" s="187"/>
      <c r="J2094" s="187"/>
      <c r="K2094" s="187"/>
      <c r="L2094" s="187">
        <v>0</v>
      </c>
    </row>
    <row r="2095" spans="1:12" ht="18" customHeight="1">
      <c r="A2095" s="188"/>
      <c r="B2095" s="185" t="s">
        <v>783</v>
      </c>
      <c r="C2095" s="186" t="s">
        <v>458</v>
      </c>
      <c r="D2095" s="187">
        <v>0</v>
      </c>
      <c r="E2095" s="187"/>
      <c r="F2095" s="187"/>
      <c r="G2095" s="187"/>
      <c r="H2095" s="187"/>
      <c r="I2095" s="187"/>
      <c r="J2095" s="187"/>
      <c r="K2095" s="187"/>
      <c r="L2095" s="187">
        <v>0</v>
      </c>
    </row>
    <row r="2096" spans="1:12" ht="18" customHeight="1">
      <c r="A2096" s="188"/>
      <c r="B2096" s="185" t="s">
        <v>815</v>
      </c>
      <c r="C2096" s="186" t="s">
        <v>462</v>
      </c>
      <c r="D2096" s="187">
        <v>0</v>
      </c>
      <c r="E2096" s="187"/>
      <c r="F2096" s="187"/>
      <c r="G2096" s="187"/>
      <c r="H2096" s="187"/>
      <c r="I2096" s="187"/>
      <c r="J2096" s="187"/>
      <c r="K2096" s="187"/>
      <c r="L2096" s="187">
        <v>0</v>
      </c>
    </row>
    <row r="2097" spans="1:12" ht="18" customHeight="1">
      <c r="A2097" s="188"/>
      <c r="B2097" s="185" t="s">
        <v>785</v>
      </c>
      <c r="C2097" s="186" t="s">
        <v>463</v>
      </c>
      <c r="D2097" s="187">
        <v>0</v>
      </c>
      <c r="E2097" s="187"/>
      <c r="F2097" s="187"/>
      <c r="G2097" s="187"/>
      <c r="H2097" s="187"/>
      <c r="I2097" s="187"/>
      <c r="J2097" s="187"/>
      <c r="K2097" s="187"/>
      <c r="L2097" s="187">
        <v>0</v>
      </c>
    </row>
    <row r="2098" spans="1:12" ht="18" customHeight="1">
      <c r="A2098" s="188"/>
      <c r="B2098" s="185" t="s">
        <v>831</v>
      </c>
      <c r="C2098" s="186" t="s">
        <v>468</v>
      </c>
      <c r="D2098" s="187">
        <v>0</v>
      </c>
      <c r="E2098" s="187"/>
      <c r="F2098" s="187"/>
      <c r="G2098" s="187"/>
      <c r="H2098" s="187"/>
      <c r="I2098" s="187"/>
      <c r="J2098" s="187"/>
      <c r="K2098" s="187"/>
      <c r="L2098" s="187">
        <v>0</v>
      </c>
    </row>
    <row r="2099" spans="1:12" ht="18" customHeight="1">
      <c r="A2099" s="188"/>
      <c r="B2099" s="185" t="s">
        <v>850</v>
      </c>
      <c r="C2099" s="186" t="s">
        <v>542</v>
      </c>
      <c r="D2099" s="187">
        <v>5827882</v>
      </c>
      <c r="E2099" s="187"/>
      <c r="F2099" s="187"/>
      <c r="G2099" s="187"/>
      <c r="H2099" s="187"/>
      <c r="I2099" s="187"/>
      <c r="J2099" s="187"/>
      <c r="K2099" s="187"/>
      <c r="L2099" s="187">
        <v>5827882</v>
      </c>
    </row>
    <row r="2100" spans="1:12" ht="18" customHeight="1">
      <c r="A2100" s="188"/>
      <c r="B2100" s="185" t="s">
        <v>853</v>
      </c>
      <c r="C2100" s="186" t="s">
        <v>564</v>
      </c>
      <c r="D2100" s="187">
        <v>42999166762</v>
      </c>
      <c r="E2100" s="187"/>
      <c r="F2100" s="187"/>
      <c r="G2100" s="187"/>
      <c r="H2100" s="187"/>
      <c r="I2100" s="187"/>
      <c r="J2100" s="187"/>
      <c r="K2100" s="187"/>
      <c r="L2100" s="187">
        <v>42999166762</v>
      </c>
    </row>
    <row r="2101" spans="1:12" ht="18" customHeight="1">
      <c r="A2101" s="188"/>
      <c r="B2101" s="185" t="s">
        <v>884</v>
      </c>
      <c r="C2101" s="186" t="s">
        <v>565</v>
      </c>
      <c r="D2101" s="187">
        <v>330302329.06999999</v>
      </c>
      <c r="E2101" s="187"/>
      <c r="F2101" s="187"/>
      <c r="G2101" s="187"/>
      <c r="H2101" s="187"/>
      <c r="I2101" s="187"/>
      <c r="J2101" s="187"/>
      <c r="K2101" s="187"/>
      <c r="L2101" s="187">
        <v>330302329.06999999</v>
      </c>
    </row>
    <row r="2102" spans="1:12" ht="18" customHeight="1">
      <c r="A2102" s="188"/>
      <c r="B2102" s="185" t="s">
        <v>854</v>
      </c>
      <c r="C2102" s="186" t="s">
        <v>566</v>
      </c>
      <c r="D2102" s="187">
        <v>4098426542.3699999</v>
      </c>
      <c r="E2102" s="187"/>
      <c r="F2102" s="187"/>
      <c r="G2102" s="187"/>
      <c r="H2102" s="187"/>
      <c r="I2102" s="187"/>
      <c r="J2102" s="187"/>
      <c r="K2102" s="187"/>
      <c r="L2102" s="187">
        <v>4098426542.3699999</v>
      </c>
    </row>
    <row r="2103" spans="1:12" ht="18" customHeight="1">
      <c r="A2103" s="188"/>
      <c r="B2103" s="185" t="s">
        <v>855</v>
      </c>
      <c r="C2103" s="186" t="s">
        <v>567</v>
      </c>
      <c r="D2103" s="187">
        <v>5085497407.8500004</v>
      </c>
      <c r="E2103" s="187"/>
      <c r="F2103" s="187"/>
      <c r="G2103" s="187"/>
      <c r="H2103" s="187"/>
      <c r="I2103" s="187"/>
      <c r="J2103" s="187"/>
      <c r="K2103" s="187"/>
      <c r="L2103" s="187">
        <v>5085497407.8500004</v>
      </c>
    </row>
    <row r="2104" spans="1:12" ht="18" customHeight="1">
      <c r="A2104" s="188"/>
      <c r="B2104" s="185" t="s">
        <v>943</v>
      </c>
      <c r="C2104" s="186" t="s">
        <v>568</v>
      </c>
      <c r="D2104" s="187">
        <v>11710000</v>
      </c>
      <c r="E2104" s="187"/>
      <c r="F2104" s="187"/>
      <c r="G2104" s="187"/>
      <c r="H2104" s="187"/>
      <c r="I2104" s="187"/>
      <c r="J2104" s="187"/>
      <c r="K2104" s="187"/>
      <c r="L2104" s="187">
        <v>11710000</v>
      </c>
    </row>
    <row r="2105" spans="1:12" ht="18" customHeight="1">
      <c r="A2105" s="188"/>
      <c r="C2105" s="186" t="s">
        <v>944</v>
      </c>
      <c r="D2105" s="187">
        <v>52538831568.290001</v>
      </c>
      <c r="E2105" s="187"/>
      <c r="F2105" s="187"/>
      <c r="G2105" s="187"/>
      <c r="H2105" s="187"/>
      <c r="I2105" s="187"/>
      <c r="J2105" s="187"/>
      <c r="K2105" s="187"/>
      <c r="L2105" s="187">
        <v>52538831568.290001</v>
      </c>
    </row>
    <row r="2106" spans="1:12" ht="18" customHeight="1">
      <c r="A2106" s="188" t="s">
        <v>690</v>
      </c>
      <c r="B2106" s="185" t="s">
        <v>826</v>
      </c>
      <c r="C2106" s="186" t="s">
        <v>447</v>
      </c>
      <c r="D2106" s="187">
        <v>0</v>
      </c>
      <c r="E2106" s="187"/>
      <c r="F2106" s="187"/>
      <c r="G2106" s="187"/>
      <c r="H2106" s="187"/>
      <c r="I2106" s="187"/>
      <c r="J2106" s="187"/>
      <c r="K2106" s="187"/>
      <c r="L2106" s="187">
        <v>0</v>
      </c>
    </row>
    <row r="2107" spans="1:12" ht="18" customHeight="1">
      <c r="A2107" s="188"/>
      <c r="B2107" s="185" t="s">
        <v>782</v>
      </c>
      <c r="C2107" s="186" t="s">
        <v>455</v>
      </c>
      <c r="D2107" s="187">
        <v>0</v>
      </c>
      <c r="E2107" s="187"/>
      <c r="F2107" s="187"/>
      <c r="G2107" s="187"/>
      <c r="H2107" s="187"/>
      <c r="I2107" s="187"/>
      <c r="J2107" s="187"/>
      <c r="K2107" s="187"/>
      <c r="L2107" s="187">
        <v>0</v>
      </c>
    </row>
    <row r="2108" spans="1:12" ht="18" customHeight="1">
      <c r="A2108" s="188"/>
      <c r="B2108" s="185" t="s">
        <v>786</v>
      </c>
      <c r="C2108" s="186" t="s">
        <v>471</v>
      </c>
      <c r="D2108" s="187">
        <v>0</v>
      </c>
      <c r="E2108" s="187"/>
      <c r="F2108" s="187"/>
      <c r="G2108" s="187"/>
      <c r="H2108" s="187"/>
      <c r="I2108" s="187"/>
      <c r="J2108" s="187"/>
      <c r="K2108" s="187"/>
      <c r="L2108" s="187">
        <v>0</v>
      </c>
    </row>
    <row r="2109" spans="1:12" ht="18" customHeight="1">
      <c r="A2109" s="188"/>
      <c r="B2109" s="185" t="s">
        <v>787</v>
      </c>
      <c r="C2109" s="186" t="s">
        <v>472</v>
      </c>
      <c r="D2109" s="187">
        <v>0</v>
      </c>
      <c r="E2109" s="187"/>
      <c r="F2109" s="187"/>
      <c r="G2109" s="187"/>
      <c r="H2109" s="187"/>
      <c r="I2109" s="187"/>
      <c r="J2109" s="187"/>
      <c r="K2109" s="187"/>
      <c r="L2109" s="187">
        <v>0</v>
      </c>
    </row>
    <row r="2110" spans="1:12" ht="18" customHeight="1">
      <c r="A2110" s="188"/>
      <c r="B2110" s="185" t="s">
        <v>789</v>
      </c>
      <c r="C2110" s="186" t="s">
        <v>476</v>
      </c>
      <c r="D2110" s="187">
        <v>0</v>
      </c>
      <c r="E2110" s="187"/>
      <c r="F2110" s="187"/>
      <c r="G2110" s="187"/>
      <c r="H2110" s="187"/>
      <c r="I2110" s="187"/>
      <c r="J2110" s="187"/>
      <c r="K2110" s="187"/>
      <c r="L2110" s="187">
        <v>0</v>
      </c>
    </row>
    <row r="2111" spans="1:12" ht="18" customHeight="1">
      <c r="A2111" s="188"/>
      <c r="B2111" s="185" t="s">
        <v>794</v>
      </c>
      <c r="C2111" s="186" t="s">
        <v>484</v>
      </c>
      <c r="D2111" s="187">
        <v>0</v>
      </c>
      <c r="E2111" s="187"/>
      <c r="F2111" s="187"/>
      <c r="G2111" s="187"/>
      <c r="H2111" s="187"/>
      <c r="I2111" s="187"/>
      <c r="J2111" s="187"/>
      <c r="K2111" s="187"/>
      <c r="L2111" s="187">
        <v>0</v>
      </c>
    </row>
    <row r="2112" spans="1:12" ht="18" customHeight="1">
      <c r="A2112" s="188"/>
      <c r="B2112" s="185" t="s">
        <v>795</v>
      </c>
      <c r="C2112" s="186" t="s">
        <v>486</v>
      </c>
      <c r="D2112" s="187">
        <v>0</v>
      </c>
      <c r="E2112" s="187"/>
      <c r="F2112" s="187"/>
      <c r="G2112" s="187"/>
      <c r="H2112" s="187"/>
      <c r="I2112" s="187"/>
      <c r="J2112" s="187"/>
      <c r="K2112" s="187"/>
      <c r="L2112" s="187">
        <v>0</v>
      </c>
    </row>
    <row r="2113" spans="1:12" ht="18" customHeight="1">
      <c r="A2113" s="188"/>
      <c r="B2113" s="185" t="s">
        <v>802</v>
      </c>
      <c r="C2113" s="186" t="s">
        <v>508</v>
      </c>
      <c r="D2113" s="187">
        <v>320760</v>
      </c>
      <c r="E2113" s="187"/>
      <c r="F2113" s="187"/>
      <c r="G2113" s="187"/>
      <c r="H2113" s="187"/>
      <c r="I2113" s="187"/>
      <c r="J2113" s="187"/>
      <c r="K2113" s="187"/>
      <c r="L2113" s="187">
        <v>320760</v>
      </c>
    </row>
    <row r="2114" spans="1:12" ht="18" customHeight="1">
      <c r="A2114" s="188"/>
      <c r="B2114" s="185" t="s">
        <v>803</v>
      </c>
      <c r="C2114" s="186" t="s">
        <v>509</v>
      </c>
      <c r="D2114" s="187">
        <v>7656106.0499999998</v>
      </c>
      <c r="E2114" s="187"/>
      <c r="F2114" s="187"/>
      <c r="G2114" s="187"/>
      <c r="H2114" s="187"/>
      <c r="I2114" s="187"/>
      <c r="J2114" s="187"/>
      <c r="K2114" s="187"/>
      <c r="L2114" s="187">
        <v>7656106.0499999998</v>
      </c>
    </row>
    <row r="2115" spans="1:12" ht="18" customHeight="1">
      <c r="A2115" s="188"/>
      <c r="B2115" s="185" t="s">
        <v>804</v>
      </c>
      <c r="C2115" s="186" t="s">
        <v>765</v>
      </c>
      <c r="D2115" s="187">
        <v>0</v>
      </c>
      <c r="E2115" s="187"/>
      <c r="F2115" s="187"/>
      <c r="G2115" s="187"/>
      <c r="H2115" s="187"/>
      <c r="I2115" s="187"/>
      <c r="J2115" s="187"/>
      <c r="K2115" s="187"/>
      <c r="L2115" s="187">
        <v>0</v>
      </c>
    </row>
    <row r="2116" spans="1:12" ht="18" customHeight="1">
      <c r="A2116" s="188"/>
      <c r="B2116" s="185" t="s">
        <v>850</v>
      </c>
      <c r="C2116" s="186" t="s">
        <v>542</v>
      </c>
      <c r="D2116" s="187">
        <v>21884814</v>
      </c>
      <c r="E2116" s="187"/>
      <c r="F2116" s="187">
        <v>0</v>
      </c>
      <c r="G2116" s="187"/>
      <c r="H2116" s="187"/>
      <c r="I2116" s="187"/>
      <c r="J2116" s="187"/>
      <c r="K2116" s="187"/>
      <c r="L2116" s="187">
        <v>21884814</v>
      </c>
    </row>
    <row r="2117" spans="1:12" ht="18" customHeight="1">
      <c r="A2117" s="188"/>
      <c r="B2117" s="185" t="s">
        <v>833</v>
      </c>
      <c r="C2117" s="186" t="s">
        <v>548</v>
      </c>
      <c r="D2117" s="187">
        <v>1700000</v>
      </c>
      <c r="E2117" s="187"/>
      <c r="F2117" s="187"/>
      <c r="G2117" s="187"/>
      <c r="H2117" s="187"/>
      <c r="I2117" s="187"/>
      <c r="J2117" s="187"/>
      <c r="K2117" s="187"/>
      <c r="L2117" s="187">
        <v>1700000</v>
      </c>
    </row>
    <row r="2118" spans="1:12" ht="18" customHeight="1">
      <c r="A2118" s="188"/>
      <c r="B2118" s="185" t="s">
        <v>883</v>
      </c>
      <c r="C2118" s="186" t="s">
        <v>549</v>
      </c>
      <c r="D2118" s="187">
        <v>0</v>
      </c>
      <c r="E2118" s="187"/>
      <c r="F2118" s="187"/>
      <c r="G2118" s="187"/>
      <c r="H2118" s="187"/>
      <c r="I2118" s="187"/>
      <c r="J2118" s="187"/>
      <c r="K2118" s="187"/>
      <c r="L2118" s="187">
        <v>0</v>
      </c>
    </row>
    <row r="2119" spans="1:12" ht="18" customHeight="1">
      <c r="A2119" s="188"/>
      <c r="B2119" s="185" t="s">
        <v>834</v>
      </c>
      <c r="C2119" s="186" t="s">
        <v>552</v>
      </c>
      <c r="D2119" s="187">
        <v>0</v>
      </c>
      <c r="E2119" s="187"/>
      <c r="F2119" s="187">
        <v>0</v>
      </c>
      <c r="G2119" s="187">
        <v>0</v>
      </c>
      <c r="H2119" s="187"/>
      <c r="I2119" s="187"/>
      <c r="J2119" s="187"/>
      <c r="K2119" s="187"/>
      <c r="L2119" s="187">
        <v>0</v>
      </c>
    </row>
    <row r="2120" spans="1:12" ht="18" customHeight="1">
      <c r="A2120" s="188"/>
      <c r="B2120" s="185" t="s">
        <v>904</v>
      </c>
      <c r="C2120" s="186" t="s">
        <v>555</v>
      </c>
      <c r="D2120" s="187">
        <v>0</v>
      </c>
      <c r="E2120" s="187"/>
      <c r="F2120" s="187"/>
      <c r="G2120" s="187"/>
      <c r="H2120" s="187"/>
      <c r="I2120" s="187"/>
      <c r="J2120" s="187"/>
      <c r="K2120" s="187"/>
      <c r="L2120" s="187">
        <v>0</v>
      </c>
    </row>
    <row r="2121" spans="1:12" ht="18" customHeight="1">
      <c r="A2121" s="188"/>
      <c r="B2121" s="185" t="s">
        <v>874</v>
      </c>
      <c r="C2121" s="186" t="s">
        <v>556</v>
      </c>
      <c r="D2121" s="187">
        <v>82414920</v>
      </c>
      <c r="E2121" s="187"/>
      <c r="F2121" s="187"/>
      <c r="G2121" s="187"/>
      <c r="H2121" s="187"/>
      <c r="I2121" s="187"/>
      <c r="J2121" s="187"/>
      <c r="K2121" s="187"/>
      <c r="L2121" s="187">
        <v>82414920</v>
      </c>
    </row>
    <row r="2122" spans="1:12" ht="18" customHeight="1">
      <c r="A2122" s="188"/>
      <c r="B2122" s="185" t="s">
        <v>854</v>
      </c>
      <c r="C2122" s="186" t="s">
        <v>566</v>
      </c>
      <c r="D2122" s="187">
        <v>0</v>
      </c>
      <c r="E2122" s="187"/>
      <c r="F2122" s="187"/>
      <c r="G2122" s="187"/>
      <c r="H2122" s="187"/>
      <c r="I2122" s="187"/>
      <c r="J2122" s="187"/>
      <c r="K2122" s="187"/>
      <c r="L2122" s="187">
        <v>0</v>
      </c>
    </row>
    <row r="2123" spans="1:12" ht="18" customHeight="1">
      <c r="A2123" s="188"/>
      <c r="B2123" s="185" t="s">
        <v>855</v>
      </c>
      <c r="C2123" s="186" t="s">
        <v>567</v>
      </c>
      <c r="D2123" s="187">
        <v>0</v>
      </c>
      <c r="E2123" s="187"/>
      <c r="F2123" s="187"/>
      <c r="G2123" s="187"/>
      <c r="H2123" s="187"/>
      <c r="I2123" s="187"/>
      <c r="J2123" s="187"/>
      <c r="K2123" s="187"/>
      <c r="L2123" s="187">
        <v>0</v>
      </c>
    </row>
    <row r="2124" spans="1:12" ht="18" customHeight="1">
      <c r="A2124" s="188"/>
      <c r="B2124" s="185" t="s">
        <v>835</v>
      </c>
      <c r="C2124" s="186" t="s">
        <v>577</v>
      </c>
      <c r="D2124" s="187">
        <v>6846622</v>
      </c>
      <c r="E2124" s="187"/>
      <c r="F2124" s="187"/>
      <c r="G2124" s="187"/>
      <c r="H2124" s="187"/>
      <c r="I2124" s="187"/>
      <c r="J2124" s="187"/>
      <c r="K2124" s="187"/>
      <c r="L2124" s="187">
        <v>6846622</v>
      </c>
    </row>
    <row r="2125" spans="1:12" ht="18" customHeight="1">
      <c r="A2125" s="188"/>
      <c r="B2125" s="185" t="s">
        <v>836</v>
      </c>
      <c r="C2125" s="186" t="s">
        <v>578</v>
      </c>
      <c r="D2125" s="187">
        <v>29247915.109999999</v>
      </c>
      <c r="E2125" s="187"/>
      <c r="F2125" s="187"/>
      <c r="G2125" s="187"/>
      <c r="H2125" s="187"/>
      <c r="I2125" s="187"/>
      <c r="J2125" s="187"/>
      <c r="K2125" s="187"/>
      <c r="L2125" s="187">
        <v>29247915.109999999</v>
      </c>
    </row>
    <row r="2126" spans="1:12" ht="18" customHeight="1">
      <c r="A2126" s="188"/>
      <c r="B2126" s="185" t="s">
        <v>907</v>
      </c>
      <c r="C2126" s="186" t="s">
        <v>579</v>
      </c>
      <c r="D2126" s="187">
        <v>99000</v>
      </c>
      <c r="E2126" s="187"/>
      <c r="F2126" s="187"/>
      <c r="G2126" s="187"/>
      <c r="H2126" s="187"/>
      <c r="I2126" s="187"/>
      <c r="J2126" s="187"/>
      <c r="K2126" s="187"/>
      <c r="L2126" s="187">
        <v>99000</v>
      </c>
    </row>
    <row r="2127" spans="1:12" ht="18" customHeight="1">
      <c r="A2127" s="188"/>
      <c r="B2127" s="185" t="s">
        <v>898</v>
      </c>
      <c r="C2127" s="186" t="s">
        <v>581</v>
      </c>
      <c r="D2127" s="187">
        <v>0</v>
      </c>
      <c r="E2127" s="187"/>
      <c r="F2127" s="187"/>
      <c r="G2127" s="187"/>
      <c r="H2127" s="187"/>
      <c r="I2127" s="187"/>
      <c r="J2127" s="187"/>
      <c r="K2127" s="187"/>
      <c r="L2127" s="187">
        <v>0</v>
      </c>
    </row>
    <row r="2128" spans="1:12" ht="18" customHeight="1">
      <c r="A2128" s="188"/>
      <c r="B2128" s="185" t="s">
        <v>837</v>
      </c>
      <c r="C2128" s="186" t="s">
        <v>585</v>
      </c>
      <c r="D2128" s="187">
        <v>0</v>
      </c>
      <c r="E2128" s="187"/>
      <c r="F2128" s="187"/>
      <c r="G2128" s="187"/>
      <c r="H2128" s="187"/>
      <c r="I2128" s="187"/>
      <c r="J2128" s="187"/>
      <c r="K2128" s="187"/>
      <c r="L2128" s="187">
        <v>0</v>
      </c>
    </row>
    <row r="2129" spans="1:12" ht="18" customHeight="1">
      <c r="A2129" s="188"/>
      <c r="B2129" s="185" t="s">
        <v>805</v>
      </c>
      <c r="C2129" s="186" t="s">
        <v>586</v>
      </c>
      <c r="D2129" s="187">
        <v>0</v>
      </c>
      <c r="E2129" s="187"/>
      <c r="F2129" s="187"/>
      <c r="G2129" s="187"/>
      <c r="H2129" s="187"/>
      <c r="I2129" s="187"/>
      <c r="J2129" s="187"/>
      <c r="K2129" s="187"/>
      <c r="L2129" s="187">
        <v>0</v>
      </c>
    </row>
    <row r="2130" spans="1:12" ht="18" customHeight="1">
      <c r="A2130" s="188"/>
      <c r="B2130" s="185" t="s">
        <v>824</v>
      </c>
      <c r="C2130" s="186" t="s">
        <v>590</v>
      </c>
      <c r="D2130" s="187">
        <v>0</v>
      </c>
      <c r="E2130" s="187"/>
      <c r="F2130" s="187"/>
      <c r="G2130" s="187"/>
      <c r="H2130" s="187"/>
      <c r="I2130" s="187"/>
      <c r="J2130" s="187"/>
      <c r="K2130" s="187"/>
      <c r="L2130" s="187">
        <v>0</v>
      </c>
    </row>
    <row r="2131" spans="1:12" ht="18" customHeight="1">
      <c r="A2131" s="188"/>
      <c r="B2131" s="185" t="s">
        <v>806</v>
      </c>
      <c r="C2131" s="186" t="s">
        <v>591</v>
      </c>
      <c r="D2131" s="187">
        <v>0</v>
      </c>
      <c r="E2131" s="187"/>
      <c r="F2131" s="187"/>
      <c r="G2131" s="187"/>
      <c r="H2131" s="187"/>
      <c r="I2131" s="187"/>
      <c r="J2131" s="187"/>
      <c r="K2131" s="187"/>
      <c r="L2131" s="187">
        <v>0</v>
      </c>
    </row>
    <row r="2132" spans="1:12" ht="18" customHeight="1">
      <c r="A2132" s="188"/>
      <c r="B2132" s="185" t="s">
        <v>807</v>
      </c>
      <c r="C2132" s="186" t="s">
        <v>592</v>
      </c>
      <c r="D2132" s="187">
        <v>0</v>
      </c>
      <c r="E2132" s="187"/>
      <c r="F2132" s="187"/>
      <c r="G2132" s="187"/>
      <c r="H2132" s="187"/>
      <c r="I2132" s="187"/>
      <c r="J2132" s="187"/>
      <c r="K2132" s="187"/>
      <c r="L2132" s="187">
        <v>0</v>
      </c>
    </row>
    <row r="2133" spans="1:12" ht="18" customHeight="1">
      <c r="A2133" s="188"/>
      <c r="B2133" s="185" t="s">
        <v>818</v>
      </c>
      <c r="C2133" s="186" t="s">
        <v>596</v>
      </c>
      <c r="D2133" s="187">
        <v>0</v>
      </c>
      <c r="E2133" s="187"/>
      <c r="F2133" s="187"/>
      <c r="G2133" s="187"/>
      <c r="H2133" s="187"/>
      <c r="I2133" s="187"/>
      <c r="J2133" s="187"/>
      <c r="K2133" s="187"/>
      <c r="L2133" s="187">
        <v>0</v>
      </c>
    </row>
    <row r="2134" spans="1:12" ht="18" customHeight="1">
      <c r="A2134" s="188"/>
      <c r="B2134" s="185" t="s">
        <v>876</v>
      </c>
      <c r="C2134" s="186" t="s">
        <v>601</v>
      </c>
      <c r="D2134" s="187">
        <v>0</v>
      </c>
      <c r="E2134" s="187"/>
      <c r="F2134" s="187"/>
      <c r="G2134" s="187"/>
      <c r="H2134" s="187"/>
      <c r="I2134" s="187"/>
      <c r="J2134" s="187"/>
      <c r="K2134" s="187"/>
      <c r="L2134" s="187">
        <v>0</v>
      </c>
    </row>
    <row r="2135" spans="1:12" ht="18" customHeight="1">
      <c r="A2135" s="188"/>
      <c r="B2135" s="185" t="s">
        <v>808</v>
      </c>
      <c r="C2135" s="186" t="s">
        <v>609</v>
      </c>
      <c r="D2135" s="187">
        <v>0</v>
      </c>
      <c r="E2135" s="187"/>
      <c r="F2135" s="187">
        <v>0</v>
      </c>
      <c r="G2135" s="187"/>
      <c r="H2135" s="187"/>
      <c r="I2135" s="187"/>
      <c r="J2135" s="187"/>
      <c r="K2135" s="187"/>
      <c r="L2135" s="187">
        <v>0</v>
      </c>
    </row>
    <row r="2136" spans="1:12" ht="18" customHeight="1">
      <c r="A2136" s="188"/>
      <c r="B2136" s="185" t="s">
        <v>841</v>
      </c>
      <c r="C2136" s="186" t="s">
        <v>614</v>
      </c>
      <c r="D2136" s="187">
        <v>0</v>
      </c>
      <c r="E2136" s="187"/>
      <c r="F2136" s="187"/>
      <c r="G2136" s="187"/>
      <c r="H2136" s="187"/>
      <c r="I2136" s="187"/>
      <c r="J2136" s="187"/>
      <c r="K2136" s="187"/>
      <c r="L2136" s="187">
        <v>0</v>
      </c>
    </row>
    <row r="2137" spans="1:12" ht="18" customHeight="1">
      <c r="A2137" s="188"/>
      <c r="B2137" s="185" t="s">
        <v>868</v>
      </c>
      <c r="C2137" s="186" t="s">
        <v>617</v>
      </c>
      <c r="D2137" s="187">
        <v>0</v>
      </c>
      <c r="E2137" s="187"/>
      <c r="F2137" s="187"/>
      <c r="G2137" s="187"/>
      <c r="H2137" s="187"/>
      <c r="I2137" s="187"/>
      <c r="J2137" s="187"/>
      <c r="K2137" s="187"/>
      <c r="L2137" s="187">
        <v>0</v>
      </c>
    </row>
    <row r="2138" spans="1:12" ht="18" customHeight="1">
      <c r="A2138" s="188"/>
      <c r="B2138" s="185" t="s">
        <v>912</v>
      </c>
      <c r="C2138" s="186" t="s">
        <v>620</v>
      </c>
      <c r="D2138" s="187">
        <v>0</v>
      </c>
      <c r="E2138" s="187"/>
      <c r="F2138" s="187"/>
      <c r="G2138" s="187"/>
      <c r="H2138" s="187"/>
      <c r="I2138" s="187"/>
      <c r="J2138" s="187"/>
      <c r="K2138" s="187"/>
      <c r="L2138" s="187">
        <v>0</v>
      </c>
    </row>
    <row r="2139" spans="1:12" ht="18" customHeight="1">
      <c r="A2139" s="188"/>
      <c r="C2139" s="186" t="s">
        <v>945</v>
      </c>
      <c r="D2139" s="187">
        <v>150170137.16</v>
      </c>
      <c r="E2139" s="187"/>
      <c r="F2139" s="187">
        <v>0</v>
      </c>
      <c r="G2139" s="187">
        <v>0</v>
      </c>
      <c r="H2139" s="187"/>
      <c r="I2139" s="187"/>
      <c r="J2139" s="187"/>
      <c r="K2139" s="187"/>
      <c r="L2139" s="187">
        <v>150170137.16</v>
      </c>
    </row>
    <row r="2140" spans="1:12" ht="18" customHeight="1">
      <c r="A2140" s="188" t="s">
        <v>946</v>
      </c>
      <c r="B2140" s="185" t="s">
        <v>947</v>
      </c>
      <c r="C2140" s="186" t="s">
        <v>541</v>
      </c>
      <c r="D2140" s="187">
        <v>55195000000</v>
      </c>
      <c r="E2140" s="187"/>
      <c r="F2140" s="187"/>
      <c r="G2140" s="187"/>
      <c r="H2140" s="187"/>
      <c r="I2140" s="187"/>
      <c r="J2140" s="187"/>
      <c r="K2140" s="187"/>
      <c r="L2140" s="187">
        <v>55195000000</v>
      </c>
    </row>
    <row r="2141" spans="1:12" ht="18" customHeight="1">
      <c r="A2141" s="188"/>
      <c r="B2141" s="185" t="s">
        <v>850</v>
      </c>
      <c r="C2141" s="186" t="s">
        <v>542</v>
      </c>
      <c r="D2141" s="187">
        <v>41982355096</v>
      </c>
      <c r="E2141" s="187">
        <v>36992000</v>
      </c>
      <c r="F2141" s="187">
        <v>1005098400</v>
      </c>
      <c r="G2141" s="187">
        <v>2482800669</v>
      </c>
      <c r="H2141" s="187">
        <v>1347116334</v>
      </c>
      <c r="I2141" s="187">
        <v>0</v>
      </c>
      <c r="J2141" s="187"/>
      <c r="K2141" s="187"/>
      <c r="L2141" s="187">
        <v>46854362499</v>
      </c>
    </row>
    <row r="2142" spans="1:12" ht="18" customHeight="1">
      <c r="A2142" s="188"/>
      <c r="B2142" s="185" t="s">
        <v>948</v>
      </c>
      <c r="C2142" s="186" t="s">
        <v>543</v>
      </c>
      <c r="D2142" s="187">
        <v>3115000000</v>
      </c>
      <c r="E2142" s="187"/>
      <c r="F2142" s="187"/>
      <c r="G2142" s="187"/>
      <c r="H2142" s="187"/>
      <c r="I2142" s="187"/>
      <c r="J2142" s="187"/>
      <c r="K2142" s="187"/>
      <c r="L2142" s="187">
        <v>3115000000</v>
      </c>
    </row>
    <row r="2143" spans="1:12" ht="18" customHeight="1">
      <c r="A2143" s="188"/>
      <c r="B2143" s="185" t="s">
        <v>949</v>
      </c>
      <c r="C2143" s="186" t="s">
        <v>544</v>
      </c>
      <c r="D2143" s="187">
        <v>5183700000</v>
      </c>
      <c r="E2143" s="187"/>
      <c r="F2143" s="187"/>
      <c r="G2143" s="187"/>
      <c r="H2143" s="187"/>
      <c r="I2143" s="187"/>
      <c r="J2143" s="187"/>
      <c r="K2143" s="187"/>
      <c r="L2143" s="187">
        <v>5183700000</v>
      </c>
    </row>
    <row r="2144" spans="1:12" ht="18" customHeight="1">
      <c r="A2144" s="185"/>
      <c r="C2144" s="186" t="s">
        <v>950</v>
      </c>
      <c r="D2144" s="187">
        <v>105476055096</v>
      </c>
      <c r="E2144" s="187">
        <v>36992000</v>
      </c>
      <c r="F2144" s="187">
        <v>1005098400</v>
      </c>
      <c r="G2144" s="187">
        <v>2482800669</v>
      </c>
      <c r="H2144" s="187">
        <v>1347116334</v>
      </c>
      <c r="I2144" s="187">
        <v>0</v>
      </c>
      <c r="J2144" s="187"/>
      <c r="K2144" s="187"/>
      <c r="L2144" s="187">
        <v>110348062499</v>
      </c>
    </row>
    <row r="2145" spans="1:12" ht="18" customHeight="1">
      <c r="A2145" s="188" t="s">
        <v>692</v>
      </c>
      <c r="B2145" s="185" t="s">
        <v>947</v>
      </c>
      <c r="C2145" s="186" t="s">
        <v>541</v>
      </c>
      <c r="D2145" s="187">
        <v>89973273937.600006</v>
      </c>
      <c r="E2145" s="187"/>
      <c r="F2145" s="187"/>
      <c r="G2145" s="187"/>
      <c r="H2145" s="187"/>
      <c r="I2145" s="187"/>
      <c r="J2145" s="187"/>
      <c r="K2145" s="187"/>
      <c r="L2145" s="187">
        <v>89973273937.600006</v>
      </c>
    </row>
    <row r="2146" spans="1:12" ht="18" customHeight="1">
      <c r="A2146" s="188"/>
      <c r="B2146" s="185" t="s">
        <v>850</v>
      </c>
      <c r="C2146" s="186" t="s">
        <v>542</v>
      </c>
      <c r="D2146" s="187">
        <v>146510575240.17999</v>
      </c>
      <c r="E2146" s="187">
        <v>1360481600.6500001</v>
      </c>
      <c r="F2146" s="187">
        <v>14571594911.709999</v>
      </c>
      <c r="G2146" s="187">
        <v>5409686292.1800003</v>
      </c>
      <c r="H2146" s="187">
        <v>14743404037.190001</v>
      </c>
      <c r="I2146" s="187">
        <v>636155192</v>
      </c>
      <c r="J2146" s="187">
        <v>0</v>
      </c>
      <c r="K2146" s="187"/>
      <c r="L2146" s="187">
        <v>183231897273.90997</v>
      </c>
    </row>
    <row r="2147" spans="1:12" ht="18" customHeight="1">
      <c r="A2147" s="188"/>
      <c r="B2147" s="185" t="s">
        <v>948</v>
      </c>
      <c r="C2147" s="186" t="s">
        <v>543</v>
      </c>
      <c r="D2147" s="187">
        <v>5834149306.4799995</v>
      </c>
      <c r="E2147" s="187"/>
      <c r="F2147" s="187"/>
      <c r="G2147" s="187"/>
      <c r="H2147" s="187"/>
      <c r="I2147" s="187"/>
      <c r="J2147" s="187"/>
      <c r="K2147" s="187"/>
      <c r="L2147" s="187">
        <v>5834149306.4799995</v>
      </c>
    </row>
    <row r="2148" spans="1:12" ht="18" customHeight="1">
      <c r="A2148" s="188"/>
      <c r="B2148" s="185" t="s">
        <v>949</v>
      </c>
      <c r="C2148" s="186" t="s">
        <v>544</v>
      </c>
      <c r="D2148" s="187">
        <v>5093657041.6999998</v>
      </c>
      <c r="E2148" s="187"/>
      <c r="F2148" s="187"/>
      <c r="G2148" s="187"/>
      <c r="H2148" s="187"/>
      <c r="I2148" s="187"/>
      <c r="J2148" s="187"/>
      <c r="K2148" s="187"/>
      <c r="L2148" s="187">
        <v>5093657041.6999998</v>
      </c>
    </row>
    <row r="2149" spans="1:12" ht="18" customHeight="1">
      <c r="A2149" s="188"/>
      <c r="C2149" s="186" t="s">
        <v>951</v>
      </c>
      <c r="D2149" s="187">
        <v>247411655525.96002</v>
      </c>
      <c r="E2149" s="187">
        <v>1360481600.6500001</v>
      </c>
      <c r="F2149" s="187">
        <v>14571594911.709999</v>
      </c>
      <c r="G2149" s="187">
        <v>5409686292.1800003</v>
      </c>
      <c r="H2149" s="187">
        <v>14743404037.190001</v>
      </c>
      <c r="I2149" s="187">
        <v>636155192</v>
      </c>
      <c r="J2149" s="187">
        <v>0</v>
      </c>
      <c r="K2149" s="187"/>
      <c r="L2149" s="187">
        <v>284132977559.69</v>
      </c>
    </row>
    <row r="2150" spans="1:12" ht="18" customHeight="1">
      <c r="A2150" s="185"/>
      <c r="C2150" s="186" t="s">
        <v>637</v>
      </c>
      <c r="D2150" s="187">
        <v>987246460598.8501</v>
      </c>
      <c r="E2150" s="187">
        <v>11032634486.08</v>
      </c>
      <c r="F2150" s="187">
        <v>92942612671.149994</v>
      </c>
      <c r="G2150" s="187">
        <v>16792606515.549999</v>
      </c>
      <c r="H2150" s="187">
        <v>52256874942.220001</v>
      </c>
      <c r="I2150" s="187">
        <v>6944064693.8100004</v>
      </c>
      <c r="J2150" s="187">
        <v>27748691707.050003</v>
      </c>
      <c r="K2150" s="187">
        <v>1712017679.4000001</v>
      </c>
      <c r="L2150" s="187">
        <v>1196675963294.1101</v>
      </c>
    </row>
  </sheetData>
  <mergeCells count="6">
    <mergeCell ref="A6:L6"/>
    <mergeCell ref="A1:L1"/>
    <mergeCell ref="A2:L2"/>
    <mergeCell ref="A3:L3"/>
    <mergeCell ref="A4:L4"/>
    <mergeCell ref="A5:L5"/>
  </mergeCells>
  <pageMargins left="0.7" right="0.7" top="0.75" bottom="0.75" header="0.3" footer="0.3"/>
  <pageSetup paperSize="9" orientation="portrait" verticalDpi="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activeCell="G6" sqref="G6"/>
    </sheetView>
  </sheetViews>
  <sheetFormatPr defaultColWidth="8.7109375" defaultRowHeight="15"/>
  <cols>
    <col min="1" max="1" width="4.42578125" style="158" customWidth="1"/>
    <col min="2" max="2" width="43.85546875" style="158" customWidth="1"/>
    <col min="3" max="3" width="19" style="158" customWidth="1"/>
    <col min="4" max="4" width="14.28515625" style="158" bestFit="1" customWidth="1"/>
    <col min="5" max="5" width="21.42578125" style="158" customWidth="1"/>
    <col min="6" max="16384" width="8.7109375" style="158"/>
  </cols>
  <sheetData>
    <row r="1" spans="1:5" customFormat="1">
      <c r="A1" s="540" t="s">
        <v>952</v>
      </c>
      <c r="B1" s="540"/>
      <c r="C1" s="540"/>
      <c r="D1" s="540"/>
      <c r="E1" s="540"/>
    </row>
    <row r="2" spans="1:5" customFormat="1">
      <c r="A2" s="541" t="s">
        <v>33</v>
      </c>
      <c r="B2" s="541"/>
      <c r="C2" s="541"/>
      <c r="D2" s="541"/>
      <c r="E2" s="541"/>
    </row>
    <row r="3" spans="1:5" customFormat="1" ht="15.75">
      <c r="A3" s="542" t="s">
        <v>35</v>
      </c>
      <c r="B3" s="542"/>
      <c r="C3" s="542"/>
      <c r="D3" s="542"/>
      <c r="E3" s="542"/>
    </row>
    <row r="4" spans="1:5" customFormat="1" ht="18.75">
      <c r="A4" s="543" t="s">
        <v>34</v>
      </c>
      <c r="B4" s="543"/>
      <c r="C4" s="543"/>
      <c r="D4" s="543"/>
      <c r="E4" s="543"/>
    </row>
    <row r="5" spans="1:5" customFormat="1" ht="15.75">
      <c r="A5" s="544" t="s">
        <v>953</v>
      </c>
      <c r="B5" s="544"/>
      <c r="C5" s="544"/>
      <c r="D5" s="544"/>
      <c r="E5" s="544"/>
    </row>
    <row r="6" spans="1:5" customFormat="1">
      <c r="A6" s="545" t="s">
        <v>45</v>
      </c>
      <c r="B6" s="545"/>
      <c r="C6" s="545"/>
      <c r="D6" s="545"/>
      <c r="E6" s="545"/>
    </row>
    <row r="7" spans="1:5" s="172" customFormat="1">
      <c r="A7" s="597" t="s">
        <v>954</v>
      </c>
      <c r="B7" s="597"/>
      <c r="C7" s="174" t="s">
        <v>955</v>
      </c>
      <c r="D7" s="174" t="s">
        <v>956</v>
      </c>
      <c r="E7" s="174" t="s">
        <v>307</v>
      </c>
    </row>
    <row r="8" spans="1:5" s="173" customFormat="1">
      <c r="A8" s="176" t="s">
        <v>957</v>
      </c>
      <c r="B8" s="176"/>
      <c r="C8" s="150">
        <v>627900312368.76965</v>
      </c>
      <c r="D8" s="150">
        <v>6715766424.7799997</v>
      </c>
      <c r="E8" s="150">
        <v>634616078793.5498</v>
      </c>
    </row>
    <row r="9" spans="1:5">
      <c r="B9" s="175" t="s">
        <v>958</v>
      </c>
      <c r="C9" s="153">
        <v>91083540332.200027</v>
      </c>
      <c r="D9" s="153">
        <v>4013770423.96</v>
      </c>
      <c r="E9" s="153">
        <v>95097310756.160034</v>
      </c>
    </row>
    <row r="10" spans="1:5">
      <c r="B10" s="175" t="s">
        <v>959</v>
      </c>
      <c r="C10" s="153">
        <v>149117933.78999999</v>
      </c>
      <c r="D10" s="153"/>
      <c r="E10" s="153">
        <v>149117933.78999999</v>
      </c>
    </row>
    <row r="11" spans="1:5">
      <c r="B11" s="175" t="s">
        <v>960</v>
      </c>
      <c r="C11" s="153">
        <v>73112345823.049973</v>
      </c>
      <c r="D11" s="153">
        <v>1679838674.8699999</v>
      </c>
      <c r="E11" s="153">
        <v>74792184497.919968</v>
      </c>
    </row>
    <row r="12" spans="1:5">
      <c r="B12" s="175" t="s">
        <v>961</v>
      </c>
      <c r="C12" s="153">
        <v>1245494521</v>
      </c>
      <c r="D12" s="153"/>
      <c r="E12" s="153">
        <v>1245494521</v>
      </c>
    </row>
    <row r="13" spans="1:5">
      <c r="B13" s="175" t="s">
        <v>962</v>
      </c>
      <c r="C13" s="153">
        <v>1002798388.5400001</v>
      </c>
      <c r="D13" s="153"/>
      <c r="E13" s="153">
        <v>1002798388.5400001</v>
      </c>
    </row>
    <row r="14" spans="1:5">
      <c r="B14" s="175" t="s">
        <v>963</v>
      </c>
      <c r="C14" s="153">
        <v>1436953313.5599999</v>
      </c>
      <c r="D14" s="153">
        <v>57310180.609999999</v>
      </c>
      <c r="E14" s="153">
        <v>1494263494.1699998</v>
      </c>
    </row>
    <row r="15" spans="1:5">
      <c r="B15" s="175" t="s">
        <v>964</v>
      </c>
      <c r="C15" s="153">
        <v>65389021997.940002</v>
      </c>
      <c r="D15" s="153"/>
      <c r="E15" s="153">
        <v>65389021997.940002</v>
      </c>
    </row>
    <row r="16" spans="1:5">
      <c r="B16" s="175" t="s">
        <v>965</v>
      </c>
      <c r="C16" s="153">
        <v>394481040058.6897</v>
      </c>
      <c r="D16" s="153">
        <v>964847145.34000027</v>
      </c>
      <c r="E16" s="153">
        <v>395445887204.02972</v>
      </c>
    </row>
    <row r="17" spans="1:5" s="173" customFormat="1">
      <c r="A17" s="173" t="s">
        <v>966</v>
      </c>
      <c r="B17" s="176"/>
      <c r="C17" s="150">
        <v>51678228505.200027</v>
      </c>
      <c r="D17" s="150">
        <v>235631494.59999999</v>
      </c>
      <c r="E17" s="150">
        <v>51913859999.800026</v>
      </c>
    </row>
    <row r="18" spans="1:5">
      <c r="B18" s="175" t="s">
        <v>967</v>
      </c>
      <c r="C18" s="153">
        <v>51191971039.21003</v>
      </c>
      <c r="D18" s="153">
        <v>224228218.59999999</v>
      </c>
      <c r="E18" s="153">
        <v>51416199257.810028</v>
      </c>
    </row>
    <row r="19" spans="1:5">
      <c r="B19" s="175" t="s">
        <v>968</v>
      </c>
      <c r="C19" s="153">
        <v>486257465.99000001</v>
      </c>
      <c r="D19" s="153"/>
      <c r="E19" s="153">
        <v>486257465.99000001</v>
      </c>
    </row>
    <row r="20" spans="1:5">
      <c r="B20" s="175" t="s">
        <v>969</v>
      </c>
      <c r="C20" s="153"/>
      <c r="D20" s="153">
        <v>11403276</v>
      </c>
      <c r="E20" s="153">
        <v>11403276</v>
      </c>
    </row>
    <row r="21" spans="1:5" s="173" customFormat="1">
      <c r="A21" s="173" t="s">
        <v>970</v>
      </c>
      <c r="B21" s="176"/>
      <c r="C21" s="150">
        <v>56936546896.339951</v>
      </c>
      <c r="D21" s="150">
        <v>106373920.2</v>
      </c>
      <c r="E21" s="150">
        <v>57042920816.539955</v>
      </c>
    </row>
    <row r="22" spans="1:5">
      <c r="B22" s="175" t="s">
        <v>971</v>
      </c>
      <c r="C22" s="153">
        <v>41022643792.929955</v>
      </c>
      <c r="D22" s="153"/>
      <c r="E22" s="153">
        <v>41022643792.929955</v>
      </c>
    </row>
    <row r="23" spans="1:5">
      <c r="B23" s="175" t="s">
        <v>972</v>
      </c>
      <c r="C23" s="153">
        <v>13380227.719999999</v>
      </c>
      <c r="D23" s="153"/>
      <c r="E23" s="153">
        <v>13380227.719999999</v>
      </c>
    </row>
    <row r="24" spans="1:5">
      <c r="B24" s="175" t="s">
        <v>973</v>
      </c>
      <c r="C24" s="153">
        <v>8122605340.7399988</v>
      </c>
      <c r="D24" s="153">
        <v>100434259.8</v>
      </c>
      <c r="E24" s="153">
        <v>8223039600.539999</v>
      </c>
    </row>
    <row r="25" spans="1:5">
      <c r="B25" s="175" t="s">
        <v>974</v>
      </c>
      <c r="C25" s="153">
        <v>2162787816.0699997</v>
      </c>
      <c r="D25" s="153"/>
      <c r="E25" s="153">
        <v>2162787816.0699997</v>
      </c>
    </row>
    <row r="26" spans="1:5">
      <c r="B26" s="175" t="s">
        <v>975</v>
      </c>
      <c r="C26" s="153">
        <v>75000000</v>
      </c>
      <c r="D26" s="153"/>
      <c r="E26" s="153">
        <v>75000000</v>
      </c>
    </row>
    <row r="27" spans="1:5">
      <c r="B27" s="175" t="s">
        <v>976</v>
      </c>
      <c r="C27" s="153">
        <v>5540129718.8799963</v>
      </c>
      <c r="D27" s="153">
        <v>5939660.4000000004</v>
      </c>
      <c r="E27" s="153">
        <v>5546069379.2799959</v>
      </c>
    </row>
    <row r="28" spans="1:5" s="173" customFormat="1">
      <c r="A28" s="173" t="s">
        <v>977</v>
      </c>
      <c r="B28" s="176"/>
      <c r="C28" s="150">
        <v>218816733623.81012</v>
      </c>
      <c r="D28" s="150">
        <v>17206185642.940002</v>
      </c>
      <c r="E28" s="150">
        <v>236022919266.75015</v>
      </c>
    </row>
    <row r="29" spans="1:5">
      <c r="B29" s="175" t="s">
        <v>978</v>
      </c>
      <c r="C29" s="153">
        <v>3248485770.8499999</v>
      </c>
      <c r="D29" s="153">
        <v>323315953.92000002</v>
      </c>
      <c r="E29" s="153">
        <v>3571801724.77</v>
      </c>
    </row>
    <row r="30" spans="1:5">
      <c r="B30" s="175" t="s">
        <v>979</v>
      </c>
      <c r="C30" s="153">
        <v>51367702506.140137</v>
      </c>
      <c r="D30" s="153">
        <v>4784561123.2299986</v>
      </c>
      <c r="E30" s="153">
        <v>56152263629.370132</v>
      </c>
    </row>
    <row r="31" spans="1:5">
      <c r="B31" s="175" t="s">
        <v>980</v>
      </c>
      <c r="C31" s="153">
        <v>43231497949.500008</v>
      </c>
      <c r="D31" s="153">
        <v>30058979.5</v>
      </c>
      <c r="E31" s="153">
        <v>43261556929.000008</v>
      </c>
    </row>
    <row r="32" spans="1:5">
      <c r="B32" s="175" t="s">
        <v>981</v>
      </c>
      <c r="C32" s="153">
        <v>3111621298.1900005</v>
      </c>
      <c r="D32" s="153"/>
      <c r="E32" s="153">
        <v>3111621298.1900005</v>
      </c>
    </row>
    <row r="33" spans="1:5">
      <c r="B33" s="175" t="s">
        <v>982</v>
      </c>
      <c r="C33" s="153">
        <v>98726906007.86998</v>
      </c>
      <c r="D33" s="153">
        <v>9854872712.1200066</v>
      </c>
      <c r="E33" s="153">
        <v>108581778719.98999</v>
      </c>
    </row>
    <row r="34" spans="1:5">
      <c r="B34" s="175" t="s">
        <v>983</v>
      </c>
      <c r="C34" s="153">
        <v>5850514187.710001</v>
      </c>
      <c r="D34" s="153">
        <v>453762602.31</v>
      </c>
      <c r="E34" s="153">
        <v>6304276790.0200014</v>
      </c>
    </row>
    <row r="35" spans="1:5">
      <c r="B35" s="175" t="s">
        <v>984</v>
      </c>
      <c r="C35" s="153">
        <v>4192680884.2400002</v>
      </c>
      <c r="D35" s="153">
        <v>1759614271.8600001</v>
      </c>
      <c r="E35" s="153">
        <v>5952295156.1000004</v>
      </c>
    </row>
    <row r="36" spans="1:5">
      <c r="B36" s="175" t="s">
        <v>985</v>
      </c>
      <c r="C36" s="153">
        <v>401200464.17000002</v>
      </c>
      <c r="D36" s="153"/>
      <c r="E36" s="153">
        <v>401200464.17000002</v>
      </c>
    </row>
    <row r="37" spans="1:5">
      <c r="B37" s="175" t="s">
        <v>986</v>
      </c>
      <c r="C37" s="153">
        <v>8686124555.1400032</v>
      </c>
      <c r="D37" s="153"/>
      <c r="E37" s="153">
        <v>8686124555.1400032</v>
      </c>
    </row>
    <row r="38" spans="1:5" s="173" customFormat="1">
      <c r="A38" s="173" t="s">
        <v>987</v>
      </c>
      <c r="B38" s="176"/>
      <c r="C38" s="150">
        <v>6055583891.0599995</v>
      </c>
      <c r="D38" s="150">
        <v>540317048.28999984</v>
      </c>
      <c r="E38" s="150">
        <v>6595900939.3499985</v>
      </c>
    </row>
    <row r="39" spans="1:5">
      <c r="B39" s="175" t="s">
        <v>988</v>
      </c>
      <c r="C39" s="153">
        <v>1220000000</v>
      </c>
      <c r="D39" s="153"/>
      <c r="E39" s="153">
        <v>1220000000</v>
      </c>
    </row>
    <row r="40" spans="1:5">
      <c r="B40" s="175" t="s">
        <v>989</v>
      </c>
      <c r="C40" s="153"/>
      <c r="D40" s="153">
        <v>503281318.48999989</v>
      </c>
      <c r="E40" s="153">
        <v>503281318.48999989</v>
      </c>
    </row>
    <row r="41" spans="1:5">
      <c r="B41" s="175" t="s">
        <v>990</v>
      </c>
      <c r="C41" s="153">
        <v>12884899.699999999</v>
      </c>
      <c r="D41" s="153"/>
      <c r="E41" s="153">
        <v>12884899.699999999</v>
      </c>
    </row>
    <row r="42" spans="1:5">
      <c r="B42" s="175" t="s">
        <v>991</v>
      </c>
      <c r="C42" s="153">
        <v>101988648.11</v>
      </c>
      <c r="D42" s="153"/>
      <c r="E42" s="153">
        <v>101988648.11</v>
      </c>
    </row>
    <row r="43" spans="1:5">
      <c r="B43" s="175" t="s">
        <v>992</v>
      </c>
      <c r="C43" s="153">
        <v>4720710343.249999</v>
      </c>
      <c r="D43" s="153">
        <v>37035729.799999997</v>
      </c>
      <c r="E43" s="153">
        <v>4757746073.0499992</v>
      </c>
    </row>
    <row r="44" spans="1:5" s="173" customFormat="1">
      <c r="A44" s="173" t="s">
        <v>993</v>
      </c>
      <c r="B44" s="176"/>
      <c r="C44" s="150">
        <v>39290267618.160004</v>
      </c>
      <c r="D44" s="150">
        <v>5704899177.25</v>
      </c>
      <c r="E44" s="150">
        <v>44995166795.410004</v>
      </c>
    </row>
    <row r="45" spans="1:5">
      <c r="B45" s="175" t="s">
        <v>994</v>
      </c>
      <c r="C45" s="153">
        <v>16475646992.15</v>
      </c>
      <c r="D45" s="153">
        <v>2648835439.7700005</v>
      </c>
      <c r="E45" s="153">
        <v>19124482431.919998</v>
      </c>
    </row>
    <row r="46" spans="1:5">
      <c r="B46" s="175" t="s">
        <v>995</v>
      </c>
      <c r="C46" s="153">
        <v>595806178.5</v>
      </c>
      <c r="D46" s="153">
        <v>216395214.06999999</v>
      </c>
      <c r="E46" s="153">
        <v>812201392.56999993</v>
      </c>
    </row>
    <row r="47" spans="1:5">
      <c r="B47" s="175" t="s">
        <v>996</v>
      </c>
      <c r="C47" s="153">
        <v>16699500320.460005</v>
      </c>
      <c r="D47" s="153">
        <v>2839668523.4099998</v>
      </c>
      <c r="E47" s="153">
        <v>19539168843.870003</v>
      </c>
    </row>
    <row r="48" spans="1:5">
      <c r="B48" s="175" t="s">
        <v>997</v>
      </c>
      <c r="C48" s="153">
        <v>5519314127.0499992</v>
      </c>
      <c r="D48" s="153"/>
      <c r="E48" s="153">
        <v>5519314127.0499992</v>
      </c>
    </row>
    <row r="49" spans="1:5" s="173" customFormat="1">
      <c r="A49" s="173" t="s">
        <v>998</v>
      </c>
      <c r="B49" s="176"/>
      <c r="C49" s="150">
        <v>39715829061.379997</v>
      </c>
      <c r="D49" s="150">
        <v>9897295773.2900009</v>
      </c>
      <c r="E49" s="150">
        <v>49613124834.670006</v>
      </c>
    </row>
    <row r="50" spans="1:5">
      <c r="B50" s="175" t="s">
        <v>999</v>
      </c>
      <c r="C50" s="153">
        <v>328771367.64999998</v>
      </c>
      <c r="D50" s="153"/>
      <c r="E50" s="153">
        <v>328771367.64999998</v>
      </c>
    </row>
    <row r="51" spans="1:5">
      <c r="B51" s="175" t="s">
        <v>1000</v>
      </c>
      <c r="C51" s="153">
        <v>12327095848.999998</v>
      </c>
      <c r="D51" s="153"/>
      <c r="E51" s="153">
        <v>12327095848.999998</v>
      </c>
    </row>
    <row r="52" spans="1:5">
      <c r="B52" s="175" t="s">
        <v>1001</v>
      </c>
      <c r="C52" s="153">
        <v>9866302817.0200005</v>
      </c>
      <c r="D52" s="153">
        <v>8370290964.4900017</v>
      </c>
      <c r="E52" s="153">
        <v>18236593781.510002</v>
      </c>
    </row>
    <row r="53" spans="1:5">
      <c r="B53" s="175" t="s">
        <v>1002</v>
      </c>
      <c r="C53" s="153">
        <v>16745892554.559999</v>
      </c>
      <c r="D53" s="153"/>
      <c r="E53" s="153">
        <v>16745892554.559999</v>
      </c>
    </row>
    <row r="54" spans="1:5">
      <c r="B54" s="175" t="s">
        <v>1003</v>
      </c>
      <c r="C54" s="153">
        <v>157880363.49000001</v>
      </c>
      <c r="D54" s="153">
        <v>1527004808.8</v>
      </c>
      <c r="E54" s="153">
        <v>1684885172.29</v>
      </c>
    </row>
    <row r="55" spans="1:5">
      <c r="B55" s="175" t="s">
        <v>1004</v>
      </c>
      <c r="C55" s="153">
        <v>289886109.66000003</v>
      </c>
      <c r="D55" s="153"/>
      <c r="E55" s="153">
        <v>289886109.66000003</v>
      </c>
    </row>
    <row r="56" spans="1:5" s="173" customFormat="1">
      <c r="A56" s="173" t="s">
        <v>1005</v>
      </c>
      <c r="B56" s="176"/>
      <c r="C56" s="150">
        <v>3506813993.8099999</v>
      </c>
      <c r="D56" s="150">
        <v>553417384.89999998</v>
      </c>
      <c r="E56" s="150">
        <v>4060231378.71</v>
      </c>
    </row>
    <row r="57" spans="1:5">
      <c r="B57" s="175" t="s">
        <v>1006</v>
      </c>
      <c r="C57" s="153">
        <v>1271365195.5599999</v>
      </c>
      <c r="D57" s="153"/>
      <c r="E57" s="153">
        <v>1271365195.5599999</v>
      </c>
    </row>
    <row r="58" spans="1:5">
      <c r="B58" s="175" t="s">
        <v>1007</v>
      </c>
      <c r="C58" s="153">
        <v>2139839736.54</v>
      </c>
      <c r="D58" s="153">
        <v>415117384.89999998</v>
      </c>
      <c r="E58" s="153">
        <v>2554957121.4400001</v>
      </c>
    </row>
    <row r="59" spans="1:5">
      <c r="B59" s="175" t="s">
        <v>1008</v>
      </c>
      <c r="C59" s="153">
        <v>40166546.900000006</v>
      </c>
      <c r="D59" s="153">
        <v>138300000</v>
      </c>
      <c r="E59" s="153">
        <v>178466546.90000001</v>
      </c>
    </row>
    <row r="60" spans="1:5">
      <c r="B60" s="175" t="s">
        <v>1009</v>
      </c>
      <c r="C60" s="153">
        <v>55442514.810000002</v>
      </c>
      <c r="D60" s="153"/>
      <c r="E60" s="153">
        <v>55442514.810000002</v>
      </c>
    </row>
    <row r="61" spans="1:5" s="173" customFormat="1">
      <c r="A61" s="173" t="s">
        <v>1010</v>
      </c>
      <c r="B61" s="176"/>
      <c r="C61" s="150">
        <v>19917472654.98</v>
      </c>
      <c r="D61" s="150">
        <v>17228291040.459999</v>
      </c>
      <c r="E61" s="150">
        <v>37145763695.440002</v>
      </c>
    </row>
    <row r="62" spans="1:5">
      <c r="B62" s="175" t="s">
        <v>1011</v>
      </c>
      <c r="C62" s="153"/>
      <c r="D62" s="153">
        <v>442559010.63999999</v>
      </c>
      <c r="E62" s="153">
        <v>442559010.63999999</v>
      </c>
    </row>
    <row r="63" spans="1:5">
      <c r="B63" s="175" t="s">
        <v>1012</v>
      </c>
      <c r="C63" s="153">
        <v>386907017.05999988</v>
      </c>
      <c r="D63" s="153">
        <v>966386682.28000009</v>
      </c>
      <c r="E63" s="153">
        <v>1353293699.3399999</v>
      </c>
    </row>
    <row r="64" spans="1:5">
      <c r="B64" s="175" t="s">
        <v>1013</v>
      </c>
      <c r="C64" s="153">
        <v>17347955222.609997</v>
      </c>
      <c r="D64" s="153">
        <v>15576152365.949999</v>
      </c>
      <c r="E64" s="153">
        <v>32924107588.559998</v>
      </c>
    </row>
    <row r="65" spans="1:5">
      <c r="B65" s="175" t="s">
        <v>1014</v>
      </c>
      <c r="C65" s="153">
        <v>18038322.559999999</v>
      </c>
      <c r="D65" s="153"/>
      <c r="E65" s="153">
        <v>18038322.559999999</v>
      </c>
    </row>
    <row r="66" spans="1:5">
      <c r="B66" s="175" t="s">
        <v>1015</v>
      </c>
      <c r="C66" s="153">
        <v>2164572092.75</v>
      </c>
      <c r="D66" s="153">
        <v>243192981.59</v>
      </c>
      <c r="E66" s="153">
        <v>2407765074.3400002</v>
      </c>
    </row>
    <row r="67" spans="1:5" s="173" customFormat="1">
      <c r="A67" s="173" t="s">
        <v>1016</v>
      </c>
      <c r="B67" s="176"/>
      <c r="C67" s="150">
        <v>74586616258.779984</v>
      </c>
      <c r="D67" s="150">
        <v>83380515.109999999</v>
      </c>
      <c r="E67" s="150">
        <v>74669996773.889984</v>
      </c>
    </row>
    <row r="68" spans="1:5">
      <c r="B68" s="175" t="s">
        <v>1017</v>
      </c>
      <c r="C68" s="153">
        <v>40390634</v>
      </c>
      <c r="D68" s="153"/>
      <c r="E68" s="153">
        <v>40390634</v>
      </c>
    </row>
    <row r="69" spans="1:5">
      <c r="B69" s="175" t="s">
        <v>1018</v>
      </c>
      <c r="C69" s="153">
        <v>44213523</v>
      </c>
      <c r="D69" s="153"/>
      <c r="E69" s="153">
        <v>44213523</v>
      </c>
    </row>
    <row r="70" spans="1:5">
      <c r="B70" s="175" t="s">
        <v>1019</v>
      </c>
      <c r="C70" s="153">
        <v>49909590.870000005</v>
      </c>
      <c r="D70" s="153"/>
      <c r="E70" s="153">
        <v>49909590.870000005</v>
      </c>
    </row>
    <row r="71" spans="1:5">
      <c r="B71" s="190" t="s">
        <v>1020</v>
      </c>
      <c r="C71" s="153">
        <v>74452102510.909988</v>
      </c>
      <c r="D71" s="153">
        <v>83380515.109999999</v>
      </c>
      <c r="E71" s="153">
        <v>74535483026.019989</v>
      </c>
    </row>
    <row r="72" spans="1:5" s="173" customFormat="1">
      <c r="A72" s="597" t="s">
        <v>307</v>
      </c>
      <c r="B72" s="597"/>
      <c r="C72" s="150">
        <v>1138404404872.29</v>
      </c>
      <c r="D72" s="150">
        <v>58271558421.820007</v>
      </c>
      <c r="E72" s="150">
        <v>1196675963294.1104</v>
      </c>
    </row>
  </sheetData>
  <mergeCells count="8">
    <mergeCell ref="A7:B7"/>
    <mergeCell ref="A72:B72"/>
    <mergeCell ref="A1:E1"/>
    <mergeCell ref="A2:E2"/>
    <mergeCell ref="A3:E3"/>
    <mergeCell ref="A4:E4"/>
    <mergeCell ref="A5:E5"/>
    <mergeCell ref="A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9"/>
  <sheetViews>
    <sheetView workbookViewId="0">
      <selection activeCell="H20" sqref="H20"/>
    </sheetView>
  </sheetViews>
  <sheetFormatPr defaultRowHeight="15"/>
  <cols>
    <col min="1" max="1" width="4.140625" customWidth="1"/>
    <col min="2" max="2" width="50" customWidth="1"/>
    <col min="3" max="3" width="20.5703125" style="194" bestFit="1" customWidth="1"/>
  </cols>
  <sheetData>
    <row r="1" spans="1:3">
      <c r="A1" s="540" t="s">
        <v>1021</v>
      </c>
      <c r="B1" s="540"/>
      <c r="C1" s="540"/>
    </row>
    <row r="2" spans="1:3">
      <c r="A2" s="541" t="s">
        <v>33</v>
      </c>
      <c r="B2" s="541"/>
      <c r="C2" s="541"/>
    </row>
    <row r="3" spans="1:3" ht="15.75">
      <c r="A3" s="542" t="s">
        <v>35</v>
      </c>
      <c r="B3" s="542"/>
      <c r="C3" s="542"/>
    </row>
    <row r="4" spans="1:3" ht="18.75">
      <c r="A4" s="543" t="s">
        <v>34</v>
      </c>
      <c r="B4" s="543"/>
      <c r="C4" s="543"/>
    </row>
    <row r="5" spans="1:3" ht="18.75">
      <c r="A5" s="533" t="s">
        <v>1022</v>
      </c>
      <c r="B5" s="533"/>
      <c r="C5" s="533"/>
    </row>
    <row r="6" spans="1:3">
      <c r="A6" s="545" t="s">
        <v>45</v>
      </c>
      <c r="B6" s="545"/>
      <c r="C6" s="545"/>
    </row>
    <row r="9" spans="1:3">
      <c r="B9" s="191" t="s">
        <v>1023</v>
      </c>
      <c r="C9" s="192" t="s">
        <v>1024</v>
      </c>
    </row>
    <row r="10" spans="1:3">
      <c r="A10" s="193" t="s">
        <v>957</v>
      </c>
      <c r="C10" s="192">
        <v>634616078793.55005</v>
      </c>
    </row>
    <row r="11" spans="1:3" s="151" customFormat="1">
      <c r="A11" s="151" t="s">
        <v>958</v>
      </c>
      <c r="C11" s="192">
        <v>95097310756.160034</v>
      </c>
    </row>
    <row r="12" spans="1:3">
      <c r="B12" s="147" t="s">
        <v>1025</v>
      </c>
      <c r="C12" s="194">
        <v>122637136.18000001</v>
      </c>
    </row>
    <row r="13" spans="1:3">
      <c r="B13" t="s">
        <v>705</v>
      </c>
      <c r="C13" s="194">
        <v>46377728.369999997</v>
      </c>
    </row>
    <row r="14" spans="1:3">
      <c r="B14" t="s">
        <v>706</v>
      </c>
      <c r="C14" s="194">
        <v>156073228.90000004</v>
      </c>
    </row>
    <row r="15" spans="1:3">
      <c r="B15" t="s">
        <v>707</v>
      </c>
      <c r="C15" s="194">
        <v>1041567747</v>
      </c>
    </row>
    <row r="16" spans="1:3">
      <c r="B16" t="s">
        <v>709</v>
      </c>
      <c r="C16" s="194">
        <v>830398020.77999997</v>
      </c>
    </row>
    <row r="17" spans="2:3">
      <c r="B17" t="s">
        <v>710</v>
      </c>
      <c r="C17" s="194">
        <v>515880682.38999999</v>
      </c>
    </row>
    <row r="18" spans="2:3">
      <c r="B18" t="s">
        <v>714</v>
      </c>
      <c r="C18" s="194">
        <v>40634606.82</v>
      </c>
    </row>
    <row r="19" spans="2:3">
      <c r="B19" t="s">
        <v>715</v>
      </c>
      <c r="C19" s="194">
        <v>46010340.25</v>
      </c>
    </row>
    <row r="20" spans="2:3">
      <c r="B20" t="s">
        <v>716</v>
      </c>
      <c r="C20" s="194">
        <v>69045294.200000003</v>
      </c>
    </row>
    <row r="21" spans="2:3">
      <c r="B21" t="s">
        <v>717</v>
      </c>
      <c r="C21" s="194">
        <v>26390390.729999997</v>
      </c>
    </row>
    <row r="22" spans="2:3">
      <c r="B22" t="s">
        <v>718</v>
      </c>
      <c r="C22" s="194">
        <v>20896862.719999999</v>
      </c>
    </row>
    <row r="23" spans="2:3">
      <c r="B23" t="s">
        <v>719</v>
      </c>
      <c r="C23" s="194">
        <v>21528072.460000001</v>
      </c>
    </row>
    <row r="24" spans="2:3">
      <c r="B24" t="s">
        <v>720</v>
      </c>
      <c r="C24" s="194">
        <v>43222483.010000005</v>
      </c>
    </row>
    <row r="25" spans="2:3">
      <c r="B25" t="s">
        <v>721</v>
      </c>
      <c r="C25" s="194">
        <v>39035922</v>
      </c>
    </row>
    <row r="26" spans="2:3">
      <c r="B26" t="s">
        <v>722</v>
      </c>
      <c r="C26" s="194">
        <v>27446337.289999999</v>
      </c>
    </row>
    <row r="27" spans="2:3">
      <c r="B27" t="s">
        <v>723</v>
      </c>
      <c r="C27" s="194">
        <v>566873802.26999998</v>
      </c>
    </row>
    <row r="28" spans="2:3">
      <c r="B28" t="s">
        <v>724</v>
      </c>
      <c r="C28" s="194">
        <v>5137562053.4699965</v>
      </c>
    </row>
    <row r="29" spans="2:3">
      <c r="B29" t="s">
        <v>726</v>
      </c>
      <c r="C29" s="194">
        <v>28440684</v>
      </c>
    </row>
    <row r="30" spans="2:3">
      <c r="B30" t="s">
        <v>729</v>
      </c>
      <c r="C30" s="194">
        <v>55887680.5</v>
      </c>
    </row>
    <row r="31" spans="2:3">
      <c r="B31" t="s">
        <v>732</v>
      </c>
      <c r="C31" s="194">
        <v>4778001384.4300013</v>
      </c>
    </row>
    <row r="32" spans="2:3">
      <c r="B32" t="s">
        <v>737</v>
      </c>
      <c r="C32" s="194">
        <v>48845807.32</v>
      </c>
    </row>
    <row r="33" spans="1:3">
      <c r="B33" t="s">
        <v>739</v>
      </c>
      <c r="C33" s="194">
        <v>96216256.900000006</v>
      </c>
    </row>
    <row r="34" spans="1:3">
      <c r="B34" t="s">
        <v>742</v>
      </c>
      <c r="C34" s="194">
        <v>217592547.60000002</v>
      </c>
    </row>
    <row r="35" spans="1:3">
      <c r="B35" t="s">
        <v>759</v>
      </c>
      <c r="C35" s="194">
        <v>3915058142.5999999</v>
      </c>
    </row>
    <row r="36" spans="1:3">
      <c r="B36" t="s">
        <v>748</v>
      </c>
      <c r="C36" s="194">
        <v>26345004748.220005</v>
      </c>
    </row>
    <row r="37" spans="1:3">
      <c r="B37" t="s">
        <v>749</v>
      </c>
      <c r="C37" s="194">
        <v>3264700958.1500001</v>
      </c>
    </row>
    <row r="38" spans="1:3">
      <c r="B38" t="s">
        <v>750</v>
      </c>
      <c r="C38" s="194">
        <v>47445811700.440018</v>
      </c>
    </row>
    <row r="39" spans="1:3">
      <c r="B39" t="s">
        <v>751</v>
      </c>
      <c r="C39" s="194">
        <v>150170137.16000003</v>
      </c>
    </row>
    <row r="40" spans="1:3" s="151" customFormat="1">
      <c r="A40" s="151" t="s">
        <v>959</v>
      </c>
      <c r="C40" s="192">
        <v>149117933.78999999</v>
      </c>
    </row>
    <row r="41" spans="1:3">
      <c r="B41" t="s">
        <v>726</v>
      </c>
      <c r="C41" s="194">
        <v>148246011.20999998</v>
      </c>
    </row>
    <row r="42" spans="1:3">
      <c r="B42" t="s">
        <v>735</v>
      </c>
      <c r="C42" s="194">
        <v>871922.58</v>
      </c>
    </row>
    <row r="43" spans="1:3" s="151" customFormat="1">
      <c r="A43" s="151" t="s">
        <v>960</v>
      </c>
      <c r="C43" s="192">
        <v>74792184497.919952</v>
      </c>
    </row>
    <row r="44" spans="1:3">
      <c r="B44" t="s">
        <v>711</v>
      </c>
      <c r="C44" s="194">
        <v>536560367.40000004</v>
      </c>
    </row>
    <row r="45" spans="1:3">
      <c r="B45" t="s">
        <v>724</v>
      </c>
      <c r="C45" s="194">
        <v>345042061.60000008</v>
      </c>
    </row>
    <row r="46" spans="1:3">
      <c r="B46" t="s">
        <v>730</v>
      </c>
      <c r="C46" s="194">
        <v>17037133641.060003</v>
      </c>
    </row>
    <row r="47" spans="1:3">
      <c r="B47" t="s">
        <v>731</v>
      </c>
      <c r="C47" s="194">
        <v>356373185.56</v>
      </c>
    </row>
    <row r="48" spans="1:3">
      <c r="B48" t="s">
        <v>732</v>
      </c>
      <c r="C48" s="194">
        <v>1272880017.51</v>
      </c>
    </row>
    <row r="49" spans="1:3">
      <c r="B49" t="s">
        <v>735</v>
      </c>
      <c r="C49" s="194">
        <v>25015595.170000002</v>
      </c>
    </row>
    <row r="50" spans="1:3">
      <c r="B50" t="s">
        <v>739</v>
      </c>
      <c r="C50" s="194">
        <v>82100588.200000003</v>
      </c>
    </row>
    <row r="51" spans="1:3">
      <c r="B51" t="s">
        <v>742</v>
      </c>
      <c r="C51" s="194">
        <v>1697798011.3500001</v>
      </c>
    </row>
    <row r="52" spans="1:3">
      <c r="B52" t="s">
        <v>745</v>
      </c>
      <c r="C52" s="194">
        <v>494745575.55999994</v>
      </c>
    </row>
    <row r="53" spans="1:3">
      <c r="B53" t="s">
        <v>746</v>
      </c>
      <c r="C53" s="194">
        <v>52944535454.509949</v>
      </c>
    </row>
    <row r="54" spans="1:3" s="151" customFormat="1">
      <c r="A54" s="151" t="s">
        <v>961</v>
      </c>
      <c r="C54" s="192">
        <v>1245494521</v>
      </c>
    </row>
    <row r="55" spans="1:3">
      <c r="B55" t="s">
        <v>726</v>
      </c>
      <c r="C55" s="194">
        <v>1245494521</v>
      </c>
    </row>
    <row r="56" spans="1:3" s="151" customFormat="1">
      <c r="A56" s="151" t="s">
        <v>962</v>
      </c>
      <c r="C56" s="192">
        <v>1002798388.54</v>
      </c>
    </row>
    <row r="57" spans="1:3">
      <c r="B57" t="s">
        <v>739</v>
      </c>
      <c r="C57" s="194">
        <v>179585525.90000001</v>
      </c>
    </row>
    <row r="58" spans="1:3">
      <c r="B58" t="s">
        <v>742</v>
      </c>
      <c r="C58" s="194">
        <v>392688401.44000006</v>
      </c>
    </row>
    <row r="59" spans="1:3">
      <c r="B59" t="s">
        <v>745</v>
      </c>
      <c r="C59" s="194">
        <v>430524461.19999993</v>
      </c>
    </row>
    <row r="60" spans="1:3">
      <c r="A60" s="151" t="s">
        <v>963</v>
      </c>
      <c r="C60" s="194">
        <v>1494263494.1699998</v>
      </c>
    </row>
    <row r="61" spans="1:3">
      <c r="B61" t="s">
        <v>712</v>
      </c>
      <c r="C61" s="194">
        <v>489281046.7100001</v>
      </c>
    </row>
    <row r="62" spans="1:3">
      <c r="B62" t="s">
        <v>713</v>
      </c>
      <c r="C62" s="194">
        <v>177371356.74000001</v>
      </c>
    </row>
    <row r="63" spans="1:3">
      <c r="B63" t="s">
        <v>730</v>
      </c>
      <c r="C63" s="194">
        <v>734381308.00999999</v>
      </c>
    </row>
    <row r="64" spans="1:3">
      <c r="B64" t="s">
        <v>735</v>
      </c>
      <c r="C64" s="194">
        <v>35919602.100000001</v>
      </c>
    </row>
    <row r="65" spans="1:3">
      <c r="B65" t="s">
        <v>742</v>
      </c>
      <c r="C65" s="194">
        <v>57310180.609999999</v>
      </c>
    </row>
    <row r="66" spans="1:3" s="151" customFormat="1">
      <c r="A66" s="151" t="s">
        <v>964</v>
      </c>
      <c r="C66" s="192">
        <v>65389021997.940002</v>
      </c>
    </row>
    <row r="67" spans="1:3">
      <c r="B67" t="s">
        <v>724</v>
      </c>
      <c r="C67" s="194">
        <v>27334131.399999999</v>
      </c>
    </row>
    <row r="68" spans="1:3">
      <c r="B68" t="s">
        <v>747</v>
      </c>
      <c r="C68" s="194">
        <v>65361687866.540001</v>
      </c>
    </row>
    <row r="69" spans="1:3" s="151" customFormat="1">
      <c r="A69" s="151" t="s">
        <v>965</v>
      </c>
      <c r="C69" s="192">
        <v>395445887204.03003</v>
      </c>
    </row>
    <row r="70" spans="1:3">
      <c r="B70" t="s">
        <v>742</v>
      </c>
      <c r="C70" s="194">
        <v>964847145.34000027</v>
      </c>
    </row>
    <row r="71" spans="1:3">
      <c r="B71" t="s">
        <v>752</v>
      </c>
      <c r="C71" s="194">
        <v>110348062499</v>
      </c>
    </row>
    <row r="72" spans="1:3">
      <c r="B72" t="s">
        <v>753</v>
      </c>
      <c r="C72" s="194">
        <v>284132977559.69006</v>
      </c>
    </row>
    <row r="73" spans="1:3">
      <c r="A73" s="151" t="s">
        <v>966</v>
      </c>
      <c r="C73" s="192">
        <v>51913859999.800018</v>
      </c>
    </row>
    <row r="74" spans="1:3" s="151" customFormat="1">
      <c r="A74" s="151" t="s">
        <v>967</v>
      </c>
      <c r="C74" s="192">
        <v>51416199257.81002</v>
      </c>
    </row>
    <row r="75" spans="1:3">
      <c r="B75" t="s">
        <v>725</v>
      </c>
      <c r="C75" s="194">
        <v>254499319</v>
      </c>
    </row>
    <row r="76" spans="1:3">
      <c r="B76" t="s">
        <v>738</v>
      </c>
      <c r="C76" s="194">
        <v>51161699938.81002</v>
      </c>
    </row>
    <row r="77" spans="1:3" s="151" customFormat="1">
      <c r="A77" s="151" t="s">
        <v>968</v>
      </c>
      <c r="C77" s="192">
        <v>486257465.99000001</v>
      </c>
    </row>
    <row r="78" spans="1:3">
      <c r="B78" t="s">
        <v>730</v>
      </c>
      <c r="C78" s="194">
        <v>486257465.99000001</v>
      </c>
    </row>
    <row r="79" spans="1:3" s="151" customFormat="1">
      <c r="A79" s="598" t="s">
        <v>969</v>
      </c>
      <c r="B79" s="598"/>
      <c r="C79" s="192">
        <v>11403276</v>
      </c>
    </row>
    <row r="80" spans="1:3">
      <c r="B80" t="s">
        <v>739</v>
      </c>
      <c r="C80" s="194">
        <v>11403276</v>
      </c>
    </row>
    <row r="81" spans="1:3">
      <c r="A81" s="151" t="s">
        <v>970</v>
      </c>
      <c r="C81" s="192">
        <v>57042920816.539948</v>
      </c>
    </row>
    <row r="82" spans="1:3" s="151" customFormat="1">
      <c r="A82" s="151" t="s">
        <v>971</v>
      </c>
      <c r="C82" s="192">
        <v>41022643792.929955</v>
      </c>
    </row>
    <row r="83" spans="1:3">
      <c r="B83" t="s">
        <v>730</v>
      </c>
      <c r="C83" s="194">
        <v>41022643792.929955</v>
      </c>
    </row>
    <row r="84" spans="1:3" s="151" customFormat="1">
      <c r="A84" s="598" t="s">
        <v>972</v>
      </c>
      <c r="B84" s="598"/>
      <c r="C84" s="192">
        <v>13380227.719999999</v>
      </c>
    </row>
    <row r="85" spans="1:3">
      <c r="B85" t="s">
        <v>730</v>
      </c>
      <c r="C85" s="194">
        <v>13380227.719999999</v>
      </c>
    </row>
    <row r="86" spans="1:3" s="151" customFormat="1">
      <c r="A86" s="598" t="s">
        <v>973</v>
      </c>
      <c r="B86" s="598"/>
      <c r="C86" s="192">
        <v>8223039600.539999</v>
      </c>
    </row>
    <row r="87" spans="1:3">
      <c r="B87" t="s">
        <v>708</v>
      </c>
      <c r="C87" s="194">
        <v>6960219465.2299986</v>
      </c>
    </row>
    <row r="88" spans="1:3">
      <c r="B88" t="s">
        <v>723</v>
      </c>
      <c r="C88" s="194">
        <v>962263772.66999984</v>
      </c>
    </row>
    <row r="89" spans="1:3">
      <c r="B89" t="s">
        <v>727</v>
      </c>
      <c r="C89" s="194">
        <v>285853343.6400001</v>
      </c>
    </row>
    <row r="90" spans="1:3">
      <c r="B90" t="s">
        <v>744</v>
      </c>
      <c r="C90" s="194">
        <v>14703019</v>
      </c>
    </row>
    <row r="91" spans="1:3" s="151" customFormat="1">
      <c r="A91" s="598" t="s">
        <v>974</v>
      </c>
      <c r="B91" s="598"/>
      <c r="C91" s="192">
        <v>2162787816.0699997</v>
      </c>
    </row>
    <row r="92" spans="1:3">
      <c r="B92" t="s">
        <v>730</v>
      </c>
      <c r="C92" s="194">
        <v>2162787816.0699997</v>
      </c>
    </row>
    <row r="93" spans="1:3" s="151" customFormat="1">
      <c r="A93" s="598" t="s">
        <v>975</v>
      </c>
      <c r="B93" s="598"/>
      <c r="C93" s="192">
        <v>75000000</v>
      </c>
    </row>
    <row r="94" spans="1:3">
      <c r="B94" t="s">
        <v>737</v>
      </c>
      <c r="C94" s="194">
        <v>75000000</v>
      </c>
    </row>
    <row r="95" spans="1:3" s="151" customFormat="1">
      <c r="A95" s="598" t="s">
        <v>976</v>
      </c>
      <c r="B95" s="598"/>
      <c r="C95" s="192">
        <v>5546069379.2799978</v>
      </c>
    </row>
    <row r="96" spans="1:3">
      <c r="B96" t="s">
        <v>723</v>
      </c>
      <c r="C96" s="194">
        <v>1392649100.839999</v>
      </c>
    </row>
    <row r="97" spans="1:3">
      <c r="B97" t="s">
        <v>730</v>
      </c>
      <c r="C97" s="194">
        <v>4153420278.4399991</v>
      </c>
    </row>
    <row r="98" spans="1:3">
      <c r="A98" s="598" t="s">
        <v>977</v>
      </c>
      <c r="B98" s="598"/>
      <c r="C98" s="192">
        <v>236022919266.74997</v>
      </c>
    </row>
    <row r="99" spans="1:3" s="151" customFormat="1">
      <c r="A99" s="598" t="s">
        <v>978</v>
      </c>
      <c r="B99" s="598"/>
      <c r="C99" s="192">
        <v>3571801724.77</v>
      </c>
    </row>
    <row r="100" spans="1:3">
      <c r="B100" t="s">
        <v>723</v>
      </c>
      <c r="C100" s="194">
        <v>54202017.609999992</v>
      </c>
    </row>
    <row r="101" spans="1:3">
      <c r="B101" t="s">
        <v>725</v>
      </c>
      <c r="C101" s="194">
        <v>1933212022.01</v>
      </c>
    </row>
    <row r="102" spans="1:3">
      <c r="B102" t="s">
        <v>734</v>
      </c>
      <c r="C102" s="194">
        <v>16366836.349999998</v>
      </c>
    </row>
    <row r="103" spans="1:3">
      <c r="B103" t="s">
        <v>744</v>
      </c>
      <c r="C103" s="194">
        <v>1568020848.8000002</v>
      </c>
    </row>
    <row r="104" spans="1:3" s="151" customFormat="1">
      <c r="A104" s="598" t="s">
        <v>979</v>
      </c>
      <c r="B104" s="598"/>
      <c r="C104" s="192">
        <v>56152263629.370026</v>
      </c>
    </row>
    <row r="105" spans="1:3">
      <c r="B105" t="s">
        <v>724</v>
      </c>
      <c r="C105" s="194">
        <v>754828808.73000002</v>
      </c>
    </row>
    <row r="106" spans="1:3">
      <c r="B106" t="s">
        <v>726</v>
      </c>
      <c r="C106" s="194">
        <v>15799816688.040005</v>
      </c>
    </row>
    <row r="107" spans="1:3">
      <c r="B107" t="s">
        <v>728</v>
      </c>
      <c r="C107" s="194">
        <v>23006801532.050026</v>
      </c>
    </row>
    <row r="108" spans="1:3">
      <c r="B108" t="s">
        <v>733</v>
      </c>
      <c r="C108" s="194">
        <v>8468978296.9400034</v>
      </c>
    </row>
    <row r="109" spans="1:3">
      <c r="B109" t="s">
        <v>734</v>
      </c>
      <c r="C109" s="194">
        <v>5316007615.4399948</v>
      </c>
    </row>
    <row r="110" spans="1:3">
      <c r="B110" t="s">
        <v>759</v>
      </c>
      <c r="C110" s="194">
        <v>2805830688.1700001</v>
      </c>
    </row>
    <row r="111" spans="1:3" s="151" customFormat="1">
      <c r="A111" s="598" t="s">
        <v>980</v>
      </c>
      <c r="B111" s="598"/>
      <c r="C111" s="192">
        <v>43261556929</v>
      </c>
    </row>
    <row r="112" spans="1:3">
      <c r="B112" t="s">
        <v>725</v>
      </c>
      <c r="C112" s="194">
        <v>58647819.839999996</v>
      </c>
    </row>
    <row r="113" spans="1:3">
      <c r="B113" t="s">
        <v>726</v>
      </c>
      <c r="C113" s="194">
        <v>5493420755.8400002</v>
      </c>
    </row>
    <row r="114" spans="1:3">
      <c r="B114" t="s">
        <v>759</v>
      </c>
      <c r="C114" s="194">
        <v>37709488353.32</v>
      </c>
    </row>
    <row r="115" spans="1:3" s="151" customFormat="1">
      <c r="A115" s="598" t="s">
        <v>981</v>
      </c>
      <c r="B115" s="598"/>
      <c r="C115" s="192">
        <v>3111621298.1900005</v>
      </c>
    </row>
    <row r="116" spans="1:3">
      <c r="B116" t="s">
        <v>725</v>
      </c>
      <c r="C116" s="194">
        <v>93535535.399999991</v>
      </c>
    </row>
    <row r="117" spans="1:3">
      <c r="B117" t="s">
        <v>735</v>
      </c>
      <c r="C117" s="194">
        <v>3018085762.7900004</v>
      </c>
    </row>
    <row r="118" spans="1:3" s="151" customFormat="1">
      <c r="A118" s="598" t="s">
        <v>982</v>
      </c>
      <c r="B118" s="598"/>
      <c r="C118" s="192">
        <v>108581778719.98999</v>
      </c>
    </row>
    <row r="119" spans="1:3">
      <c r="B119" t="s">
        <v>735</v>
      </c>
      <c r="C119" s="194">
        <v>99288678748.210007</v>
      </c>
    </row>
    <row r="120" spans="1:3">
      <c r="B120" t="s">
        <v>739</v>
      </c>
      <c r="C120" s="194">
        <v>726507410.34000003</v>
      </c>
    </row>
    <row r="121" spans="1:3">
      <c r="B121" t="s">
        <v>742</v>
      </c>
      <c r="C121" s="194">
        <v>3062161162.4000006</v>
      </c>
    </row>
    <row r="122" spans="1:3">
      <c r="B122" t="s">
        <v>759</v>
      </c>
      <c r="C122" s="194">
        <v>5504431399.04</v>
      </c>
    </row>
    <row r="123" spans="1:3" s="151" customFormat="1">
      <c r="A123" s="598" t="s">
        <v>983</v>
      </c>
      <c r="B123" s="598"/>
      <c r="C123" s="192">
        <v>6304276790.0200024</v>
      </c>
    </row>
    <row r="124" spans="1:3">
      <c r="B124" t="s">
        <v>741</v>
      </c>
      <c r="C124" s="194">
        <v>6154276790.0200024</v>
      </c>
    </row>
    <row r="125" spans="1:3">
      <c r="B125" t="s">
        <v>759</v>
      </c>
      <c r="C125" s="194">
        <v>150000000</v>
      </c>
    </row>
    <row r="126" spans="1:3" s="151" customFormat="1">
      <c r="A126" s="598" t="s">
        <v>984</v>
      </c>
      <c r="B126" s="598"/>
      <c r="C126" s="192">
        <v>5952295156.0999994</v>
      </c>
    </row>
    <row r="127" spans="1:3">
      <c r="B127" t="s">
        <v>725</v>
      </c>
      <c r="C127" s="194">
        <v>2679162075.6300001</v>
      </c>
    </row>
    <row r="128" spans="1:3">
      <c r="B128" t="s">
        <v>731</v>
      </c>
      <c r="C128" s="194">
        <v>1561961279.9699996</v>
      </c>
    </row>
    <row r="129" spans="1:3">
      <c r="B129" t="s">
        <v>759</v>
      </c>
      <c r="C129" s="194">
        <v>1711171800.5</v>
      </c>
    </row>
    <row r="130" spans="1:3" s="151" customFormat="1">
      <c r="A130" s="598" t="s">
        <v>985</v>
      </c>
      <c r="B130" s="598"/>
      <c r="C130" s="192">
        <v>401200464.17000008</v>
      </c>
    </row>
    <row r="131" spans="1:3">
      <c r="B131" t="s">
        <v>725</v>
      </c>
      <c r="C131" s="194">
        <v>297106930.46000004</v>
      </c>
    </row>
    <row r="132" spans="1:3">
      <c r="B132" t="s">
        <v>726</v>
      </c>
      <c r="C132" s="194">
        <v>104093533.71000001</v>
      </c>
    </row>
    <row r="133" spans="1:3" s="151" customFormat="1">
      <c r="A133" s="598" t="s">
        <v>986</v>
      </c>
      <c r="B133" s="598"/>
      <c r="C133" s="192">
        <v>8686124555.1400013</v>
      </c>
    </row>
    <row r="134" spans="1:3">
      <c r="B134" t="s">
        <v>723</v>
      </c>
      <c r="C134" s="194">
        <v>54507000.5</v>
      </c>
    </row>
    <row r="135" spans="1:3">
      <c r="B135" t="s">
        <v>724</v>
      </c>
      <c r="C135" s="194">
        <v>2557389315.0300021</v>
      </c>
    </row>
    <row r="136" spans="1:3">
      <c r="B136" t="s">
        <v>742</v>
      </c>
      <c r="C136" s="194">
        <v>6074228239.6099987</v>
      </c>
    </row>
    <row r="137" spans="1:3">
      <c r="A137" s="598" t="s">
        <v>987</v>
      </c>
      <c r="B137" s="598"/>
      <c r="C137" s="192">
        <v>6595900939.3499994</v>
      </c>
    </row>
    <row r="138" spans="1:3" s="151" customFormat="1">
      <c r="A138" s="598" t="s">
        <v>988</v>
      </c>
      <c r="B138" s="598"/>
      <c r="C138" s="192">
        <v>1220000000</v>
      </c>
    </row>
    <row r="139" spans="1:3">
      <c r="B139" t="s">
        <v>759</v>
      </c>
      <c r="C139" s="194">
        <v>1220000000</v>
      </c>
    </row>
    <row r="140" spans="1:3" s="151" customFormat="1">
      <c r="A140" s="598" t="s">
        <v>989</v>
      </c>
      <c r="B140" s="598"/>
      <c r="C140" s="192">
        <v>503281318.48999989</v>
      </c>
    </row>
    <row r="141" spans="1:3">
      <c r="B141" t="s">
        <v>729</v>
      </c>
      <c r="C141" s="194">
        <v>503281318.48999989</v>
      </c>
    </row>
    <row r="142" spans="1:3" s="151" customFormat="1">
      <c r="A142" s="151" t="s">
        <v>990</v>
      </c>
      <c r="C142" s="192">
        <v>12884899.699999999</v>
      </c>
    </row>
    <row r="143" spans="1:3">
      <c r="B143" t="s">
        <v>733</v>
      </c>
      <c r="C143" s="194">
        <v>12884899.699999999</v>
      </c>
    </row>
    <row r="144" spans="1:3" s="151" customFormat="1">
      <c r="A144" s="598" t="s">
        <v>991</v>
      </c>
      <c r="B144" s="598"/>
      <c r="C144" s="192">
        <v>101988648.11</v>
      </c>
    </row>
    <row r="145" spans="1:3">
      <c r="B145" t="s">
        <v>733</v>
      </c>
      <c r="C145" s="194">
        <v>101988648.11</v>
      </c>
    </row>
    <row r="146" spans="1:3" s="151" customFormat="1">
      <c r="A146" s="151" t="s">
        <v>992</v>
      </c>
      <c r="C146" s="192">
        <v>4757746073.0500002</v>
      </c>
    </row>
    <row r="147" spans="1:3">
      <c r="B147" t="s">
        <v>726</v>
      </c>
      <c r="C147" s="194">
        <v>897747945.8499999</v>
      </c>
    </row>
    <row r="148" spans="1:3">
      <c r="B148" t="s">
        <v>733</v>
      </c>
      <c r="C148" s="194">
        <v>1480469348.9200001</v>
      </c>
    </row>
    <row r="149" spans="1:3">
      <c r="B149" t="s">
        <v>739</v>
      </c>
      <c r="C149" s="194">
        <v>2342493048.48</v>
      </c>
    </row>
    <row r="150" spans="1:3">
      <c r="B150" t="s">
        <v>741</v>
      </c>
      <c r="C150" s="194">
        <v>37035729.799999997</v>
      </c>
    </row>
    <row r="151" spans="1:3">
      <c r="A151" s="151" t="s">
        <v>993</v>
      </c>
      <c r="C151" s="192">
        <v>44995166795.410004</v>
      </c>
    </row>
    <row r="152" spans="1:3" s="151" customFormat="1">
      <c r="A152" s="151" t="s">
        <v>994</v>
      </c>
      <c r="C152" s="192">
        <v>19124482431.919994</v>
      </c>
    </row>
    <row r="153" spans="1:3">
      <c r="B153" t="s">
        <v>739</v>
      </c>
      <c r="C153" s="194">
        <v>18508982431.919994</v>
      </c>
    </row>
    <row r="154" spans="1:3">
      <c r="B154" t="s">
        <v>759</v>
      </c>
      <c r="C154" s="194">
        <v>615500000</v>
      </c>
    </row>
    <row r="155" spans="1:3" s="151" customFormat="1">
      <c r="A155" s="151" t="s">
        <v>995</v>
      </c>
      <c r="C155" s="192">
        <v>812201392.57000005</v>
      </c>
    </row>
    <row r="156" spans="1:3">
      <c r="B156" t="s">
        <v>726</v>
      </c>
      <c r="C156" s="194">
        <v>544670472.60000002</v>
      </c>
    </row>
    <row r="157" spans="1:3">
      <c r="B157" t="s">
        <v>734</v>
      </c>
      <c r="C157" s="194">
        <v>216395214.06999999</v>
      </c>
    </row>
    <row r="158" spans="1:3">
      <c r="B158" t="s">
        <v>736</v>
      </c>
      <c r="C158" s="194">
        <v>38576599</v>
      </c>
    </row>
    <row r="159" spans="1:3">
      <c r="B159" t="s">
        <v>742</v>
      </c>
      <c r="C159" s="194">
        <v>12559106.9</v>
      </c>
    </row>
    <row r="160" spans="1:3" s="151" customFormat="1">
      <c r="A160" s="151" t="s">
        <v>996</v>
      </c>
      <c r="C160" s="192">
        <v>19539168843.870003</v>
      </c>
    </row>
    <row r="161" spans="1:3">
      <c r="B161" t="s">
        <v>726</v>
      </c>
      <c r="C161" s="194">
        <v>230191637.52000001</v>
      </c>
    </row>
    <row r="162" spans="1:3">
      <c r="B162" t="s">
        <v>729</v>
      </c>
      <c r="C162" s="194">
        <v>11639715882.750004</v>
      </c>
    </row>
    <row r="163" spans="1:3">
      <c r="B163" t="s">
        <v>742</v>
      </c>
      <c r="C163" s="194">
        <v>8461323.5999999996</v>
      </c>
    </row>
    <row r="164" spans="1:3">
      <c r="B164" t="s">
        <v>759</v>
      </c>
      <c r="C164" s="194">
        <v>7660800000</v>
      </c>
    </row>
    <row r="165" spans="1:3" s="151" customFormat="1">
      <c r="A165" s="151" t="s">
        <v>997</v>
      </c>
      <c r="C165" s="192">
        <v>5519314127.0499992</v>
      </c>
    </row>
    <row r="166" spans="1:3">
      <c r="B166" t="s">
        <v>739</v>
      </c>
      <c r="C166" s="194">
        <v>2608917479.8699999</v>
      </c>
    </row>
    <row r="167" spans="1:3">
      <c r="B167" t="s">
        <v>742</v>
      </c>
      <c r="C167" s="194">
        <v>2910396647.1799998</v>
      </c>
    </row>
    <row r="168" spans="1:3">
      <c r="A168" s="598" t="s">
        <v>998</v>
      </c>
      <c r="B168" s="598"/>
      <c r="C168" s="192">
        <v>49613124834.669998</v>
      </c>
    </row>
    <row r="169" spans="1:3" s="151" customFormat="1">
      <c r="A169" s="151" t="s">
        <v>999</v>
      </c>
      <c r="C169" s="192">
        <v>328771367.64999998</v>
      </c>
    </row>
    <row r="170" spans="1:3">
      <c r="B170" t="s">
        <v>743</v>
      </c>
      <c r="C170" s="194">
        <v>228771367.64999998</v>
      </c>
    </row>
    <row r="171" spans="1:3">
      <c r="B171" t="s">
        <v>759</v>
      </c>
      <c r="C171" s="194">
        <v>100000000</v>
      </c>
    </row>
    <row r="172" spans="1:3" s="151" customFormat="1">
      <c r="A172" s="151" t="s">
        <v>1000</v>
      </c>
      <c r="C172" s="192">
        <v>12327095848.999998</v>
      </c>
    </row>
    <row r="173" spans="1:3">
      <c r="B173" t="s">
        <v>725</v>
      </c>
      <c r="C173" s="194">
        <v>174160033</v>
      </c>
    </row>
    <row r="174" spans="1:3">
      <c r="B174" t="s">
        <v>743</v>
      </c>
      <c r="C174" s="194">
        <v>12152935815.999998</v>
      </c>
    </row>
    <row r="175" spans="1:3" s="151" customFormat="1">
      <c r="A175" s="151" t="s">
        <v>1001</v>
      </c>
      <c r="C175" s="192">
        <v>18236593781.509995</v>
      </c>
    </row>
    <row r="176" spans="1:3">
      <c r="B176" t="s">
        <v>730</v>
      </c>
      <c r="C176" s="194">
        <v>1199001938.6099999</v>
      </c>
    </row>
    <row r="177" spans="1:3">
      <c r="B177" t="s">
        <v>738</v>
      </c>
      <c r="C177" s="194">
        <v>1492554223.1599998</v>
      </c>
    </row>
    <row r="178" spans="1:3">
      <c r="B178" t="s">
        <v>743</v>
      </c>
      <c r="C178" s="194">
        <v>10452017751.889997</v>
      </c>
    </row>
    <row r="179" spans="1:3">
      <c r="B179" t="s">
        <v>750</v>
      </c>
      <c r="C179" s="194">
        <v>5093019867.8500004</v>
      </c>
    </row>
    <row r="180" spans="1:3" s="151" customFormat="1">
      <c r="A180" s="151" t="s">
        <v>1002</v>
      </c>
      <c r="C180" s="192">
        <v>16745892554.559999</v>
      </c>
    </row>
    <row r="181" spans="1:3">
      <c r="B181" t="s">
        <v>742</v>
      </c>
      <c r="C181" s="194">
        <v>53220648.100000001</v>
      </c>
    </row>
    <row r="182" spans="1:3">
      <c r="B182" t="s">
        <v>743</v>
      </c>
      <c r="C182" s="194">
        <v>16692671906.459999</v>
      </c>
    </row>
    <row r="183" spans="1:3" s="151" customFormat="1">
      <c r="A183" s="151" t="s">
        <v>1003</v>
      </c>
      <c r="C183" s="192">
        <v>1684885172.29</v>
      </c>
    </row>
    <row r="184" spans="1:3">
      <c r="B184" t="s">
        <v>743</v>
      </c>
      <c r="C184" s="194">
        <v>1684885172.29</v>
      </c>
    </row>
    <row r="185" spans="1:3" s="151" customFormat="1">
      <c r="A185" s="151" t="s">
        <v>1004</v>
      </c>
      <c r="C185" s="192">
        <v>289886109.66000003</v>
      </c>
    </row>
    <row r="186" spans="1:3">
      <c r="B186" t="s">
        <v>743</v>
      </c>
      <c r="C186" s="194">
        <v>289886109.66000003</v>
      </c>
    </row>
    <row r="187" spans="1:3" s="151" customFormat="1">
      <c r="A187" s="151" t="s">
        <v>1005</v>
      </c>
      <c r="C187" s="192">
        <v>4060231378.71</v>
      </c>
    </row>
    <row r="188" spans="1:3" s="151" customFormat="1">
      <c r="A188" s="151" t="s">
        <v>1006</v>
      </c>
      <c r="C188" s="192">
        <v>1271365195.5599999</v>
      </c>
    </row>
    <row r="189" spans="1:3">
      <c r="B189" t="s">
        <v>737</v>
      </c>
      <c r="C189" s="194">
        <v>1271365195.5599999</v>
      </c>
    </row>
    <row r="190" spans="1:3" s="151" customFormat="1">
      <c r="A190" s="151" t="s">
        <v>1007</v>
      </c>
      <c r="C190" s="192">
        <v>2554957121.4400001</v>
      </c>
    </row>
    <row r="191" spans="1:3">
      <c r="B191" t="s">
        <v>731</v>
      </c>
      <c r="C191" s="194">
        <v>2554957121.4400001</v>
      </c>
    </row>
    <row r="192" spans="1:3" s="151" customFormat="1">
      <c r="A192" s="151" t="s">
        <v>1008</v>
      </c>
      <c r="C192" s="192">
        <v>178466546.90000001</v>
      </c>
    </row>
    <row r="193" spans="1:3">
      <c r="B193" t="s">
        <v>741</v>
      </c>
      <c r="C193" s="194">
        <v>178466546.90000001</v>
      </c>
    </row>
    <row r="194" spans="1:3" s="151" customFormat="1">
      <c r="A194" s="151" t="s">
        <v>1009</v>
      </c>
      <c r="C194" s="192">
        <v>55442514.810000002</v>
      </c>
    </row>
    <row r="195" spans="1:3">
      <c r="B195" t="s">
        <v>731</v>
      </c>
      <c r="C195" s="194">
        <v>55442514.810000002</v>
      </c>
    </row>
    <row r="196" spans="1:3" s="151" customFormat="1">
      <c r="A196" s="151" t="s">
        <v>1010</v>
      </c>
      <c r="C196" s="192">
        <v>37145763695.439972</v>
      </c>
    </row>
    <row r="197" spans="1:3" s="151" customFormat="1">
      <c r="A197" s="151" t="s">
        <v>1011</v>
      </c>
      <c r="C197" s="192">
        <v>442559010.63999999</v>
      </c>
    </row>
    <row r="198" spans="1:3">
      <c r="B198" t="s">
        <v>740</v>
      </c>
      <c r="C198" s="194">
        <v>442559010.63999999</v>
      </c>
    </row>
    <row r="199" spans="1:3" s="151" customFormat="1">
      <c r="A199" s="151" t="s">
        <v>1012</v>
      </c>
      <c r="C199" s="192">
        <v>1353293699.3399999</v>
      </c>
    </row>
    <row r="200" spans="1:3">
      <c r="B200" t="s">
        <v>740</v>
      </c>
      <c r="C200" s="194">
        <v>1353293699.3399999</v>
      </c>
    </row>
    <row r="201" spans="1:3" s="151" customFormat="1">
      <c r="A201" s="151" t="s">
        <v>1013</v>
      </c>
      <c r="C201" s="192">
        <v>32924107588.559975</v>
      </c>
    </row>
    <row r="202" spans="1:3">
      <c r="B202" t="s">
        <v>740</v>
      </c>
      <c r="C202" s="194">
        <v>32924107588.559975</v>
      </c>
    </row>
    <row r="203" spans="1:3" s="151" customFormat="1">
      <c r="A203" s="151" t="s">
        <v>1014</v>
      </c>
      <c r="C203" s="192">
        <v>18038322.559999999</v>
      </c>
    </row>
    <row r="204" spans="1:3">
      <c r="B204" t="s">
        <v>740</v>
      </c>
      <c r="C204" s="194">
        <v>18038322.559999999</v>
      </c>
    </row>
    <row r="205" spans="1:3" s="151" customFormat="1">
      <c r="A205" s="151" t="s">
        <v>1015</v>
      </c>
      <c r="C205" s="192">
        <v>2407765074.3400002</v>
      </c>
    </row>
    <row r="206" spans="1:3">
      <c r="B206" t="s">
        <v>740</v>
      </c>
      <c r="C206" s="194">
        <v>2141265074.3400002</v>
      </c>
    </row>
    <row r="207" spans="1:3">
      <c r="B207" t="s">
        <v>742</v>
      </c>
      <c r="C207" s="194">
        <v>266500000</v>
      </c>
    </row>
    <row r="208" spans="1:3">
      <c r="A208" s="151" t="s">
        <v>1016</v>
      </c>
      <c r="C208" s="192">
        <v>74669996773.889999</v>
      </c>
    </row>
    <row r="209" spans="1:3" s="151" customFormat="1">
      <c r="A209" s="151" t="s">
        <v>1017</v>
      </c>
      <c r="C209" s="192">
        <v>40390634</v>
      </c>
    </row>
    <row r="210" spans="1:3">
      <c r="B210" t="s">
        <v>744</v>
      </c>
      <c r="C210" s="194">
        <v>40390634</v>
      </c>
    </row>
    <row r="211" spans="1:3" s="151" customFormat="1">
      <c r="A211" s="151" t="s">
        <v>1018</v>
      </c>
      <c r="C211" s="192">
        <v>44213523</v>
      </c>
    </row>
    <row r="212" spans="1:3">
      <c r="B212" t="s">
        <v>742</v>
      </c>
      <c r="C212" s="194">
        <v>44213523</v>
      </c>
    </row>
    <row r="213" spans="1:3" s="151" customFormat="1">
      <c r="A213" s="151" t="s">
        <v>1019</v>
      </c>
      <c r="C213" s="192">
        <v>49909590.870000005</v>
      </c>
    </row>
    <row r="214" spans="1:3">
      <c r="B214" t="s">
        <v>734</v>
      </c>
      <c r="C214" s="194">
        <v>49909590.870000005</v>
      </c>
    </row>
    <row r="215" spans="1:3" s="151" customFormat="1">
      <c r="A215" s="151" t="s">
        <v>1020</v>
      </c>
      <c r="C215" s="192">
        <v>74535483026.019989</v>
      </c>
    </row>
    <row r="216" spans="1:3">
      <c r="B216" t="s">
        <v>724</v>
      </c>
      <c r="C216" s="194">
        <v>5529778216.4799995</v>
      </c>
    </row>
    <row r="217" spans="1:3">
      <c r="B217" t="s">
        <v>730</v>
      </c>
      <c r="C217" s="194">
        <v>68547713382.349991</v>
      </c>
    </row>
    <row r="218" spans="1:3">
      <c r="B218" t="s">
        <v>736</v>
      </c>
      <c r="C218" s="194">
        <v>457991427.19</v>
      </c>
    </row>
    <row r="219" spans="1:3">
      <c r="B219" s="151" t="s">
        <v>1026</v>
      </c>
      <c r="C219" s="192">
        <v>1196675963294.1104</v>
      </c>
    </row>
  </sheetData>
  <mergeCells count="27">
    <mergeCell ref="A140:B140"/>
    <mergeCell ref="A144:B144"/>
    <mergeCell ref="A168:B168"/>
    <mergeCell ref="A123:B123"/>
    <mergeCell ref="A126:B126"/>
    <mergeCell ref="A130:B130"/>
    <mergeCell ref="A133:B133"/>
    <mergeCell ref="A137:B137"/>
    <mergeCell ref="A138:B138"/>
    <mergeCell ref="A118:B118"/>
    <mergeCell ref="A79:B79"/>
    <mergeCell ref="A84:B84"/>
    <mergeCell ref="A86:B86"/>
    <mergeCell ref="A91:B91"/>
    <mergeCell ref="A93:B93"/>
    <mergeCell ref="A95:B95"/>
    <mergeCell ref="A98:B98"/>
    <mergeCell ref="A99:B99"/>
    <mergeCell ref="A104:B104"/>
    <mergeCell ref="A111:B111"/>
    <mergeCell ref="A115:B115"/>
    <mergeCell ref="A6:C6"/>
    <mergeCell ref="A1:C1"/>
    <mergeCell ref="A2:C2"/>
    <mergeCell ref="A3:C3"/>
    <mergeCell ref="A4:C4"/>
    <mergeCell ref="A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activeCell="H15" sqref="H15"/>
    </sheetView>
  </sheetViews>
  <sheetFormatPr defaultColWidth="8.7109375" defaultRowHeight="15"/>
  <cols>
    <col min="1" max="1" width="45.7109375" style="158" customWidth="1"/>
    <col min="2" max="2" width="16.5703125" style="158" customWidth="1"/>
    <col min="3" max="4" width="15.28515625" style="158" bestFit="1" customWidth="1"/>
    <col min="5" max="5" width="16.28515625" style="158" bestFit="1" customWidth="1"/>
    <col min="6" max="16384" width="8.7109375" style="158"/>
  </cols>
  <sheetData>
    <row r="1" spans="1:5" customFormat="1">
      <c r="A1" s="540" t="s">
        <v>1027</v>
      </c>
      <c r="B1" s="540"/>
      <c r="C1" s="540"/>
      <c r="D1" s="540"/>
      <c r="E1" s="540"/>
    </row>
    <row r="2" spans="1:5" customFormat="1">
      <c r="A2" s="541" t="s">
        <v>33</v>
      </c>
      <c r="B2" s="541"/>
      <c r="C2" s="541"/>
      <c r="D2" s="541"/>
      <c r="E2" s="541"/>
    </row>
    <row r="3" spans="1:5" customFormat="1" ht="15.75">
      <c r="A3" s="542" t="s">
        <v>35</v>
      </c>
      <c r="B3" s="542"/>
      <c r="C3" s="542"/>
      <c r="D3" s="542"/>
      <c r="E3" s="542"/>
    </row>
    <row r="4" spans="1:5" customFormat="1" ht="18.75">
      <c r="A4" s="543" t="s">
        <v>34</v>
      </c>
      <c r="B4" s="543"/>
      <c r="C4" s="543"/>
      <c r="D4" s="543"/>
      <c r="E4" s="543"/>
    </row>
    <row r="5" spans="1:5" customFormat="1" ht="15.75">
      <c r="A5" s="544" t="s">
        <v>1028</v>
      </c>
      <c r="B5" s="544"/>
      <c r="C5" s="544"/>
      <c r="D5" s="544"/>
      <c r="E5" s="544"/>
    </row>
    <row r="6" spans="1:5" customFormat="1">
      <c r="A6" s="545" t="s">
        <v>45</v>
      </c>
      <c r="B6" s="545"/>
      <c r="C6" s="545"/>
      <c r="D6" s="545"/>
      <c r="E6" s="545"/>
    </row>
    <row r="7" spans="1:5" s="172" customFormat="1">
      <c r="A7" s="174" t="s">
        <v>954</v>
      </c>
      <c r="B7" s="174" t="s">
        <v>1029</v>
      </c>
      <c r="C7" s="174" t="s">
        <v>1030</v>
      </c>
      <c r="D7" s="174" t="s">
        <v>1031</v>
      </c>
      <c r="E7" s="174" t="s">
        <v>642</v>
      </c>
    </row>
    <row r="8" spans="1:5" s="173" customFormat="1">
      <c r="A8" s="176" t="s">
        <v>957</v>
      </c>
      <c r="B8" s="150">
        <v>399828800854.54968</v>
      </c>
      <c r="C8" s="150">
        <v>7589387371.1599989</v>
      </c>
      <c r="D8" s="150">
        <v>227197890567.84</v>
      </c>
      <c r="E8" s="150">
        <v>634616078793.5498</v>
      </c>
    </row>
    <row r="9" spans="1:5">
      <c r="A9" s="175" t="s">
        <v>958</v>
      </c>
      <c r="B9" s="153">
        <v>4015061946.71</v>
      </c>
      <c r="C9" s="153">
        <v>2027278037.2699997</v>
      </c>
      <c r="D9" s="153">
        <v>89054970772.180023</v>
      </c>
      <c r="E9" s="153">
        <v>95097310756.160019</v>
      </c>
    </row>
    <row r="10" spans="1:5">
      <c r="A10" s="175" t="s">
        <v>959</v>
      </c>
      <c r="B10" s="153">
        <v>148246011.20999998</v>
      </c>
      <c r="C10" s="153">
        <v>871922.58</v>
      </c>
      <c r="D10" s="153"/>
      <c r="E10" s="153">
        <v>149117933.78999999</v>
      </c>
    </row>
    <row r="11" spans="1:5">
      <c r="A11" s="175" t="s">
        <v>960</v>
      </c>
      <c r="B11" s="153">
        <v>540637417.9000001</v>
      </c>
      <c r="C11" s="153">
        <v>3234744618.0099993</v>
      </c>
      <c r="D11" s="153">
        <v>71016802462.009964</v>
      </c>
      <c r="E11" s="153">
        <v>74792184497.919968</v>
      </c>
    </row>
    <row r="12" spans="1:5">
      <c r="A12" s="175" t="s">
        <v>961</v>
      </c>
      <c r="B12" s="153"/>
      <c r="C12" s="153"/>
      <c r="D12" s="153">
        <v>1245494521</v>
      </c>
      <c r="E12" s="153">
        <v>1245494521</v>
      </c>
    </row>
    <row r="13" spans="1:5">
      <c r="A13" s="175" t="s">
        <v>962</v>
      </c>
      <c r="B13" s="153">
        <v>430524461.19999993</v>
      </c>
      <c r="C13" s="153">
        <v>569954159.34000003</v>
      </c>
      <c r="D13" s="153">
        <v>2319768</v>
      </c>
      <c r="E13" s="153">
        <v>1002798388.54</v>
      </c>
    </row>
    <row r="14" spans="1:5">
      <c r="A14" s="175" t="s">
        <v>963</v>
      </c>
      <c r="B14" s="153">
        <v>213290958.84</v>
      </c>
      <c r="C14" s="153">
        <v>791691488.61999989</v>
      </c>
      <c r="D14" s="153">
        <v>489281046.7100001</v>
      </c>
      <c r="E14" s="153">
        <v>1494263494.1700001</v>
      </c>
    </row>
    <row r="15" spans="1:5">
      <c r="A15" s="175" t="s">
        <v>964</v>
      </c>
      <c r="B15" s="153"/>
      <c r="C15" s="153"/>
      <c r="D15" s="153">
        <v>65389021997.940002</v>
      </c>
      <c r="E15" s="153">
        <v>65389021997.940002</v>
      </c>
    </row>
    <row r="16" spans="1:5">
      <c r="A16" s="175" t="s">
        <v>965</v>
      </c>
      <c r="B16" s="153">
        <v>394481040058.6897</v>
      </c>
      <c r="C16" s="153">
        <v>964847145.34000027</v>
      </c>
      <c r="D16" s="153"/>
      <c r="E16" s="153">
        <v>395445887204.02972</v>
      </c>
    </row>
    <row r="17" spans="1:5" s="173" customFormat="1">
      <c r="A17" s="176" t="s">
        <v>966</v>
      </c>
      <c r="B17" s="150"/>
      <c r="C17" s="150">
        <v>50238998201.390022</v>
      </c>
      <c r="D17" s="150">
        <v>1674861798.4100001</v>
      </c>
      <c r="E17" s="150">
        <v>51913859999.800026</v>
      </c>
    </row>
    <row r="18" spans="1:5">
      <c r="A18" s="175" t="s">
        <v>967</v>
      </c>
      <c r="B18" s="153"/>
      <c r="C18" s="153">
        <v>49820648268.400024</v>
      </c>
      <c r="D18" s="153">
        <v>1595550989.4100001</v>
      </c>
      <c r="E18" s="153">
        <v>51416199257.810028</v>
      </c>
    </row>
    <row r="19" spans="1:5">
      <c r="A19" s="175" t="s">
        <v>968</v>
      </c>
      <c r="B19" s="153"/>
      <c r="C19" s="153">
        <v>406946656.99000001</v>
      </c>
      <c r="D19" s="153">
        <v>79310809</v>
      </c>
      <c r="E19" s="153">
        <v>486257465.99000001</v>
      </c>
    </row>
    <row r="20" spans="1:5">
      <c r="A20" s="175" t="s">
        <v>969</v>
      </c>
      <c r="B20" s="153"/>
      <c r="C20" s="153">
        <v>11403276</v>
      </c>
      <c r="D20" s="153"/>
      <c r="E20" s="153">
        <v>11403276</v>
      </c>
    </row>
    <row r="21" spans="1:5" s="173" customFormat="1">
      <c r="A21" s="176" t="s">
        <v>970</v>
      </c>
      <c r="B21" s="150"/>
      <c r="C21" s="150">
        <v>37497549447.219986</v>
      </c>
      <c r="D21" s="150">
        <v>19545371369.319992</v>
      </c>
      <c r="E21" s="150">
        <v>57042920816.539986</v>
      </c>
    </row>
    <row r="22" spans="1:5">
      <c r="A22" s="175" t="s">
        <v>971</v>
      </c>
      <c r="B22" s="153"/>
      <c r="C22" s="153">
        <v>36769404932.169983</v>
      </c>
      <c r="D22" s="153">
        <v>4253238860.7599993</v>
      </c>
      <c r="E22" s="153">
        <v>41022643792.929985</v>
      </c>
    </row>
    <row r="23" spans="1:5">
      <c r="A23" s="175" t="s">
        <v>972</v>
      </c>
      <c r="B23" s="153"/>
      <c r="C23" s="153"/>
      <c r="D23" s="153">
        <v>13380227.719999999</v>
      </c>
      <c r="E23" s="153">
        <v>13380227.719999999</v>
      </c>
    </row>
    <row r="24" spans="1:5">
      <c r="A24" s="175" t="s">
        <v>973</v>
      </c>
      <c r="B24" s="153"/>
      <c r="C24" s="153">
        <v>35233473.579999998</v>
      </c>
      <c r="D24" s="153">
        <v>8187806126.9599981</v>
      </c>
      <c r="E24" s="153">
        <v>8223039600.5399981</v>
      </c>
    </row>
    <row r="25" spans="1:5">
      <c r="A25" s="175" t="s">
        <v>974</v>
      </c>
      <c r="B25" s="153"/>
      <c r="C25" s="153">
        <v>291384753.63999999</v>
      </c>
      <c r="D25" s="153">
        <v>1871403062.4299996</v>
      </c>
      <c r="E25" s="153">
        <v>2162787816.0699997</v>
      </c>
    </row>
    <row r="26" spans="1:5">
      <c r="A26" s="175" t="s">
        <v>975</v>
      </c>
      <c r="B26" s="153"/>
      <c r="C26" s="153"/>
      <c r="D26" s="153">
        <v>75000000</v>
      </c>
      <c r="E26" s="153">
        <v>75000000</v>
      </c>
    </row>
    <row r="27" spans="1:5">
      <c r="A27" s="175" t="s">
        <v>976</v>
      </c>
      <c r="B27" s="153"/>
      <c r="C27" s="153">
        <v>401526287.82999986</v>
      </c>
      <c r="D27" s="153">
        <v>5144543091.449996</v>
      </c>
      <c r="E27" s="153">
        <v>5546069379.2799959</v>
      </c>
    </row>
    <row r="28" spans="1:5" s="173" customFormat="1">
      <c r="A28" s="176" t="s">
        <v>977</v>
      </c>
      <c r="B28" s="150">
        <v>32728331763.089996</v>
      </c>
      <c r="C28" s="150">
        <v>155278482523.80014</v>
      </c>
      <c r="D28" s="150">
        <v>48016104979.859993</v>
      </c>
      <c r="E28" s="150">
        <v>236022919266.75012</v>
      </c>
    </row>
    <row r="29" spans="1:5">
      <c r="A29" s="175" t="s">
        <v>978</v>
      </c>
      <c r="B29" s="153">
        <v>89189964.949999988</v>
      </c>
      <c r="C29" s="153">
        <v>2819378664.2900004</v>
      </c>
      <c r="D29" s="153">
        <v>663233095.52999997</v>
      </c>
      <c r="E29" s="153">
        <v>3571801724.7700005</v>
      </c>
    </row>
    <row r="30" spans="1:5">
      <c r="A30" s="175" t="s">
        <v>979</v>
      </c>
      <c r="B30" s="153">
        <v>14085832901.209999</v>
      </c>
      <c r="C30" s="153">
        <v>36052723621.900093</v>
      </c>
      <c r="D30" s="153">
        <v>6013707106.2599955</v>
      </c>
      <c r="E30" s="153">
        <v>56152263629.370087</v>
      </c>
    </row>
    <row r="31" spans="1:5">
      <c r="A31" s="175" t="s">
        <v>980</v>
      </c>
      <c r="B31" s="153">
        <v>5986704181.0899992</v>
      </c>
      <c r="C31" s="153">
        <v>22318848680.089996</v>
      </c>
      <c r="D31" s="153">
        <v>14956004067.82</v>
      </c>
      <c r="E31" s="153">
        <v>43261556929</v>
      </c>
    </row>
    <row r="32" spans="1:5">
      <c r="A32" s="175" t="s">
        <v>981</v>
      </c>
      <c r="B32" s="153"/>
      <c r="C32" s="153">
        <v>3018085762.7900004</v>
      </c>
      <c r="D32" s="153">
        <v>93535535.399999991</v>
      </c>
      <c r="E32" s="153">
        <v>3111621298.1900005</v>
      </c>
    </row>
    <row r="33" spans="1:5">
      <c r="A33" s="175" t="s">
        <v>982</v>
      </c>
      <c r="B33" s="153">
        <v>4795313979.0499992</v>
      </c>
      <c r="C33" s="153">
        <v>85483985775.750031</v>
      </c>
      <c r="D33" s="153">
        <v>18302478965.189995</v>
      </c>
      <c r="E33" s="153">
        <v>108581778719.99002</v>
      </c>
    </row>
    <row r="34" spans="1:5">
      <c r="A34" s="175" t="s">
        <v>983</v>
      </c>
      <c r="B34" s="153"/>
      <c r="C34" s="153">
        <v>1367066546.01</v>
      </c>
      <c r="D34" s="153">
        <v>4937210244.0100002</v>
      </c>
      <c r="E34" s="153">
        <v>6304276790.0200005</v>
      </c>
    </row>
    <row r="35" spans="1:5">
      <c r="A35" s="175" t="s">
        <v>984</v>
      </c>
      <c r="B35" s="153">
        <v>1399955566.7199998</v>
      </c>
      <c r="C35" s="153">
        <v>1782448019.73</v>
      </c>
      <c r="D35" s="153">
        <v>2769891569.6500001</v>
      </c>
      <c r="E35" s="153">
        <v>5952295156.1000004</v>
      </c>
    </row>
    <row r="36" spans="1:5">
      <c r="A36" s="175" t="s">
        <v>985</v>
      </c>
      <c r="B36" s="153">
        <v>297106930.46000004</v>
      </c>
      <c r="C36" s="153">
        <v>104093533.71000001</v>
      </c>
      <c r="D36" s="153"/>
      <c r="E36" s="153">
        <v>401200464.17000008</v>
      </c>
    </row>
    <row r="37" spans="1:5">
      <c r="A37" s="175" t="s">
        <v>986</v>
      </c>
      <c r="B37" s="153">
        <v>6074228239.6099987</v>
      </c>
      <c r="C37" s="153">
        <v>2331851919.5299997</v>
      </c>
      <c r="D37" s="153">
        <v>280044396.00000006</v>
      </c>
      <c r="E37" s="153">
        <v>8686124555.1399994</v>
      </c>
    </row>
    <row r="38" spans="1:5" s="173" customFormat="1">
      <c r="A38" s="176" t="s">
        <v>987</v>
      </c>
      <c r="B38" s="150">
        <v>321417613.33999997</v>
      </c>
      <c r="C38" s="150">
        <v>5763280380.2600002</v>
      </c>
      <c r="D38" s="150">
        <v>511202945.74999994</v>
      </c>
      <c r="E38" s="150">
        <v>6595900939.3500004</v>
      </c>
    </row>
    <row r="39" spans="1:5">
      <c r="A39" s="175" t="s">
        <v>988</v>
      </c>
      <c r="B39" s="153">
        <v>20000000</v>
      </c>
      <c r="C39" s="153">
        <v>1200000000</v>
      </c>
      <c r="D39" s="153"/>
      <c r="E39" s="153">
        <v>1220000000</v>
      </c>
    </row>
    <row r="40" spans="1:5">
      <c r="A40" s="175" t="s">
        <v>989</v>
      </c>
      <c r="B40" s="153"/>
      <c r="C40" s="153">
        <v>503281318.48999989</v>
      </c>
      <c r="D40" s="153"/>
      <c r="E40" s="153">
        <v>503281318.48999989</v>
      </c>
    </row>
    <row r="41" spans="1:5">
      <c r="A41" s="175" t="s">
        <v>990</v>
      </c>
      <c r="B41" s="153">
        <v>12884899.699999999</v>
      </c>
      <c r="C41" s="153"/>
      <c r="D41" s="153"/>
      <c r="E41" s="153">
        <v>12884899.699999999</v>
      </c>
    </row>
    <row r="42" spans="1:5">
      <c r="A42" s="175" t="s">
        <v>991</v>
      </c>
      <c r="B42" s="153"/>
      <c r="C42" s="153"/>
      <c r="D42" s="153">
        <v>101988648.11</v>
      </c>
      <c r="E42" s="153">
        <v>101988648.11</v>
      </c>
    </row>
    <row r="43" spans="1:5">
      <c r="A43" s="175" t="s">
        <v>992</v>
      </c>
      <c r="B43" s="153">
        <v>288532713.63999999</v>
      </c>
      <c r="C43" s="153">
        <v>4059999061.77</v>
      </c>
      <c r="D43" s="153">
        <v>409214297.63999993</v>
      </c>
      <c r="E43" s="153">
        <v>4757746073.0500002</v>
      </c>
    </row>
    <row r="44" spans="1:5" s="173" customFormat="1">
      <c r="A44" s="176" t="s">
        <v>993</v>
      </c>
      <c r="B44" s="150">
        <v>10927187140.680002</v>
      </c>
      <c r="C44" s="150">
        <v>27125920117.649994</v>
      </c>
      <c r="D44" s="150">
        <v>6942059537.0799999</v>
      </c>
      <c r="E44" s="150">
        <v>44995166795.410004</v>
      </c>
    </row>
    <row r="45" spans="1:5">
      <c r="A45" s="175" t="s">
        <v>994</v>
      </c>
      <c r="B45" s="153">
        <v>2522518804.6800003</v>
      </c>
      <c r="C45" s="153">
        <v>12421765186.989994</v>
      </c>
      <c r="D45" s="153">
        <v>4180198440.25</v>
      </c>
      <c r="E45" s="153">
        <v>19124482431.919994</v>
      </c>
    </row>
    <row r="46" spans="1:5">
      <c r="A46" s="175" t="s">
        <v>995</v>
      </c>
      <c r="B46" s="153">
        <v>38576599</v>
      </c>
      <c r="C46" s="153">
        <v>762814691.67000008</v>
      </c>
      <c r="D46" s="153">
        <v>10810101.9</v>
      </c>
      <c r="E46" s="153">
        <v>812201392.57000005</v>
      </c>
    </row>
    <row r="47" spans="1:5">
      <c r="A47" s="175" t="s">
        <v>996</v>
      </c>
      <c r="B47" s="153">
        <v>5757174257.130002</v>
      </c>
      <c r="C47" s="153">
        <v>11030943591.810001</v>
      </c>
      <c r="D47" s="153">
        <v>2751050994.9300003</v>
      </c>
      <c r="E47" s="153">
        <v>19539168843.870003</v>
      </c>
    </row>
    <row r="48" spans="1:5">
      <c r="A48" s="175" t="s">
        <v>997</v>
      </c>
      <c r="B48" s="153">
        <v>2608917479.8699999</v>
      </c>
      <c r="C48" s="153">
        <v>2910396647.1799998</v>
      </c>
      <c r="D48" s="153"/>
      <c r="E48" s="153">
        <v>5519314127.0499992</v>
      </c>
    </row>
    <row r="49" spans="1:5" s="173" customFormat="1">
      <c r="A49" s="176" t="s">
        <v>998</v>
      </c>
      <c r="B49" s="150">
        <v>28422726364.530006</v>
      </c>
      <c r="C49" s="150">
        <v>15746991578.329998</v>
      </c>
      <c r="D49" s="150">
        <v>5443406891.8100004</v>
      </c>
      <c r="E49" s="150">
        <v>49613124834.670006</v>
      </c>
    </row>
    <row r="50" spans="1:5">
      <c r="A50" s="175" t="s">
        <v>999</v>
      </c>
      <c r="B50" s="153">
        <v>100000000</v>
      </c>
      <c r="C50" s="153">
        <v>228771367.64999998</v>
      </c>
      <c r="D50" s="153"/>
      <c r="E50" s="153">
        <v>328771367.64999998</v>
      </c>
    </row>
    <row r="51" spans="1:5">
      <c r="A51" s="175" t="s">
        <v>1000</v>
      </c>
      <c r="B51" s="153">
        <v>11247146180.420002</v>
      </c>
      <c r="C51" s="153">
        <v>1079949668.5799999</v>
      </c>
      <c r="D51" s="153"/>
      <c r="E51" s="153">
        <v>12327095849.000002</v>
      </c>
    </row>
    <row r="52" spans="1:5">
      <c r="A52" s="175" t="s">
        <v>1001</v>
      </c>
      <c r="B52" s="153">
        <v>5399919663.6400013</v>
      </c>
      <c r="C52" s="153">
        <v>7393267226.0599995</v>
      </c>
      <c r="D52" s="153">
        <v>5443406891.8100004</v>
      </c>
      <c r="E52" s="153">
        <v>18236593781.510002</v>
      </c>
    </row>
    <row r="53" spans="1:5">
      <c r="A53" s="175" t="s">
        <v>1002</v>
      </c>
      <c r="B53" s="153">
        <v>10703657103.480001</v>
      </c>
      <c r="C53" s="153">
        <v>6042235451.0799999</v>
      </c>
      <c r="D53" s="153"/>
      <c r="E53" s="153">
        <v>16745892554.560001</v>
      </c>
    </row>
    <row r="54" spans="1:5">
      <c r="A54" s="175" t="s">
        <v>1003</v>
      </c>
      <c r="B54" s="153">
        <v>972003416.99000001</v>
      </c>
      <c r="C54" s="153">
        <v>712881755.30000007</v>
      </c>
      <c r="D54" s="153"/>
      <c r="E54" s="153">
        <v>1684885172.29</v>
      </c>
    </row>
    <row r="55" spans="1:5">
      <c r="A55" s="175" t="s">
        <v>1004</v>
      </c>
      <c r="B55" s="153"/>
      <c r="C55" s="153">
        <v>289886109.66000003</v>
      </c>
      <c r="D55" s="153"/>
      <c r="E55" s="153">
        <v>289886109.66000003</v>
      </c>
    </row>
    <row r="56" spans="1:5" s="173" customFormat="1">
      <c r="A56" s="176" t="s">
        <v>1005</v>
      </c>
      <c r="B56" s="150">
        <v>830334504.15999997</v>
      </c>
      <c r="C56" s="150">
        <v>1357228101.6399999</v>
      </c>
      <c r="D56" s="150">
        <v>1872668772.9100001</v>
      </c>
      <c r="E56" s="150">
        <v>4060231378.71</v>
      </c>
    </row>
    <row r="57" spans="1:5">
      <c r="A57" s="175" t="s">
        <v>1006</v>
      </c>
      <c r="B57" s="153"/>
      <c r="C57" s="153">
        <v>1218928101.6399999</v>
      </c>
      <c r="D57" s="153">
        <v>52437093.919999994</v>
      </c>
      <c r="E57" s="153">
        <v>1271365195.5599999</v>
      </c>
    </row>
    <row r="58" spans="1:5">
      <c r="A58" s="175" t="s">
        <v>1007</v>
      </c>
      <c r="B58" s="153">
        <v>830334504.15999997</v>
      </c>
      <c r="C58" s="153"/>
      <c r="D58" s="153">
        <v>1724622617.28</v>
      </c>
      <c r="E58" s="153">
        <v>2554957121.4400001</v>
      </c>
    </row>
    <row r="59" spans="1:5">
      <c r="A59" s="175" t="s">
        <v>1008</v>
      </c>
      <c r="B59" s="153"/>
      <c r="C59" s="153">
        <v>138300000</v>
      </c>
      <c r="D59" s="153">
        <v>40166546.900000006</v>
      </c>
      <c r="E59" s="153">
        <v>178466546.90000001</v>
      </c>
    </row>
    <row r="60" spans="1:5">
      <c r="A60" s="175" t="s">
        <v>1009</v>
      </c>
      <c r="B60" s="153"/>
      <c r="C60" s="153"/>
      <c r="D60" s="153">
        <v>55442514.810000002</v>
      </c>
      <c r="E60" s="153">
        <v>55442514.810000002</v>
      </c>
    </row>
    <row r="61" spans="1:5" s="173" customFormat="1">
      <c r="A61" s="176" t="s">
        <v>1010</v>
      </c>
      <c r="B61" s="150">
        <v>4022671197.9000001</v>
      </c>
      <c r="C61" s="150">
        <v>32861861193.389977</v>
      </c>
      <c r="D61" s="150">
        <v>261231304.15000001</v>
      </c>
      <c r="E61" s="150">
        <v>37145763695.439972</v>
      </c>
    </row>
    <row r="62" spans="1:5">
      <c r="A62" s="175" t="s">
        <v>1011</v>
      </c>
      <c r="B62" s="153">
        <v>442559010.63999999</v>
      </c>
      <c r="C62" s="153"/>
      <c r="D62" s="153"/>
      <c r="E62" s="153">
        <v>442559010.63999999</v>
      </c>
    </row>
    <row r="63" spans="1:5">
      <c r="A63" s="175" t="s">
        <v>1012</v>
      </c>
      <c r="B63" s="153">
        <v>1353293699.3399999</v>
      </c>
      <c r="C63" s="153"/>
      <c r="D63" s="153"/>
      <c r="E63" s="153">
        <v>1353293699.3399999</v>
      </c>
    </row>
    <row r="64" spans="1:5">
      <c r="A64" s="175" t="s">
        <v>1013</v>
      </c>
      <c r="B64" s="153">
        <v>62246395.169999994</v>
      </c>
      <c r="C64" s="153">
        <v>32861861193.389977</v>
      </c>
      <c r="D64" s="153"/>
      <c r="E64" s="153">
        <v>32924107588.559975</v>
      </c>
    </row>
    <row r="65" spans="1:5">
      <c r="A65" s="175" t="s">
        <v>1014</v>
      </c>
      <c r="B65" s="153"/>
      <c r="C65" s="153"/>
      <c r="D65" s="153">
        <v>18038322.559999999</v>
      </c>
      <c r="E65" s="153">
        <v>18038322.559999999</v>
      </c>
    </row>
    <row r="66" spans="1:5">
      <c r="A66" s="175" t="s">
        <v>1015</v>
      </c>
      <c r="B66" s="153">
        <v>2164572092.75</v>
      </c>
      <c r="C66" s="153"/>
      <c r="D66" s="153">
        <v>243192981.59</v>
      </c>
      <c r="E66" s="153">
        <v>2407765074.3400002</v>
      </c>
    </row>
    <row r="67" spans="1:5" s="173" customFormat="1">
      <c r="A67" s="176" t="s">
        <v>1016</v>
      </c>
      <c r="B67" s="150">
        <v>68704768716.579994</v>
      </c>
      <c r="C67" s="150">
        <v>5873583749.4400005</v>
      </c>
      <c r="D67" s="150">
        <v>91644307.870000005</v>
      </c>
      <c r="E67" s="150">
        <v>74669996773.889984</v>
      </c>
    </row>
    <row r="68" spans="1:5">
      <c r="A68" s="175" t="s">
        <v>1017</v>
      </c>
      <c r="B68" s="153"/>
      <c r="C68" s="153"/>
      <c r="D68" s="153">
        <v>40390634</v>
      </c>
      <c r="E68" s="153">
        <v>40390634</v>
      </c>
    </row>
    <row r="69" spans="1:5">
      <c r="A69" s="175" t="s">
        <v>1018</v>
      </c>
      <c r="B69" s="153"/>
      <c r="C69" s="153">
        <v>44213523</v>
      </c>
      <c r="D69" s="153"/>
      <c r="E69" s="153">
        <v>44213523</v>
      </c>
    </row>
    <row r="70" spans="1:5">
      <c r="A70" s="175" t="s">
        <v>1019</v>
      </c>
      <c r="B70" s="153"/>
      <c r="C70" s="153"/>
      <c r="D70" s="153">
        <v>49909590.870000005</v>
      </c>
      <c r="E70" s="153">
        <v>49909590.870000005</v>
      </c>
    </row>
    <row r="71" spans="1:5">
      <c r="A71" s="175" t="s">
        <v>1020</v>
      </c>
      <c r="B71" s="153">
        <v>68704768716.579994</v>
      </c>
      <c r="C71" s="153">
        <v>5829370226.4400005</v>
      </c>
      <c r="D71" s="153">
        <v>1344083</v>
      </c>
      <c r="E71" s="153">
        <v>74535483026.019989</v>
      </c>
    </row>
    <row r="72" spans="1:5" s="173" customFormat="1">
      <c r="A72" s="176" t="s">
        <v>637</v>
      </c>
      <c r="B72" s="150">
        <v>545786238154.82971</v>
      </c>
      <c r="C72" s="150">
        <v>339333282664.28009</v>
      </c>
      <c r="D72" s="150">
        <v>311556442475.00006</v>
      </c>
      <c r="E72" s="150">
        <v>1196675963294.1104</v>
      </c>
    </row>
  </sheetData>
  <mergeCells count="6">
    <mergeCell ref="A6:E6"/>
    <mergeCell ref="A1:E1"/>
    <mergeCell ref="A2:E2"/>
    <mergeCell ref="A3:E3"/>
    <mergeCell ref="A4:E4"/>
    <mergeCell ref="A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J12" sqref="J12"/>
    </sheetView>
  </sheetViews>
  <sheetFormatPr defaultRowHeight="15"/>
  <cols>
    <col min="1" max="1" width="24.42578125" style="169" customWidth="1"/>
    <col min="2" max="2" width="16.85546875" bestFit="1" customWidth="1"/>
    <col min="3" max="3" width="14.28515625" customWidth="1"/>
    <col min="4" max="4" width="16.85546875" bestFit="1" customWidth="1"/>
    <col min="5" max="5" width="17.85546875" bestFit="1" customWidth="1"/>
    <col min="6" max="6" width="16.85546875" bestFit="1" customWidth="1"/>
    <col min="7" max="7" width="14.42578125" customWidth="1"/>
    <col min="8" max="9" width="16.85546875" bestFit="1" customWidth="1"/>
    <col min="10" max="10" width="45.42578125" bestFit="1" customWidth="1"/>
  </cols>
  <sheetData>
    <row r="1" spans="1:9">
      <c r="A1" s="600" t="s">
        <v>1032</v>
      </c>
      <c r="B1" s="600"/>
      <c r="C1" s="600"/>
      <c r="D1" s="600"/>
      <c r="E1" s="600"/>
      <c r="F1" s="600"/>
      <c r="G1" s="600"/>
      <c r="H1" s="600"/>
      <c r="I1" s="600"/>
    </row>
    <row r="2" spans="1:9">
      <c r="A2" s="600" t="s">
        <v>33</v>
      </c>
      <c r="B2" s="600"/>
      <c r="C2" s="600"/>
      <c r="D2" s="600"/>
      <c r="E2" s="600"/>
      <c r="F2" s="600"/>
      <c r="G2" s="600"/>
      <c r="H2" s="600"/>
      <c r="I2" s="600"/>
    </row>
    <row r="3" spans="1:9">
      <c r="A3" s="600" t="s">
        <v>35</v>
      </c>
      <c r="B3" s="600"/>
      <c r="C3" s="600"/>
      <c r="D3" s="600"/>
      <c r="E3" s="600"/>
      <c r="F3" s="600"/>
      <c r="G3" s="600"/>
      <c r="H3" s="600"/>
      <c r="I3" s="600"/>
    </row>
    <row r="4" spans="1:9">
      <c r="A4" s="600" t="s">
        <v>34</v>
      </c>
      <c r="B4" s="600"/>
      <c r="C4" s="600"/>
      <c r="D4" s="600"/>
      <c r="E4" s="600"/>
      <c r="F4" s="600"/>
      <c r="G4" s="600"/>
      <c r="H4" s="600"/>
      <c r="I4" s="600"/>
    </row>
    <row r="5" spans="1:9" ht="26.25">
      <c r="A5" s="601" t="s">
        <v>1033</v>
      </c>
      <c r="B5" s="601"/>
      <c r="C5" s="601"/>
      <c r="D5" s="601"/>
      <c r="E5" s="601"/>
      <c r="F5" s="601"/>
      <c r="G5" s="601"/>
      <c r="H5" s="601"/>
      <c r="I5" s="601"/>
    </row>
    <row r="6" spans="1:9">
      <c r="A6" s="600" t="s">
        <v>1034</v>
      </c>
      <c r="B6" s="600"/>
      <c r="C6" s="600"/>
      <c r="D6" s="600"/>
      <c r="E6" s="600"/>
      <c r="F6" s="600"/>
      <c r="G6" s="600"/>
      <c r="H6" s="600"/>
      <c r="I6" s="600"/>
    </row>
    <row r="7" spans="1:9">
      <c r="A7" s="195"/>
      <c r="B7" s="195"/>
      <c r="C7" s="195"/>
      <c r="D7" s="195"/>
      <c r="E7" s="195"/>
      <c r="F7" s="195"/>
      <c r="G7" s="195"/>
      <c r="H7" s="195"/>
    </row>
    <row r="8" spans="1:9" s="151" customFormat="1">
      <c r="A8" s="599" t="s">
        <v>1035</v>
      </c>
      <c r="B8" s="535" t="s">
        <v>1036</v>
      </c>
      <c r="C8" s="535"/>
      <c r="D8" s="535"/>
      <c r="E8" s="535"/>
      <c r="F8" s="535" t="s">
        <v>3</v>
      </c>
      <c r="G8" s="535"/>
      <c r="H8" s="535"/>
      <c r="I8" s="535"/>
    </row>
    <row r="9" spans="1:9" s="151" customFormat="1">
      <c r="A9" s="599"/>
      <c r="B9" s="149" t="s">
        <v>4</v>
      </c>
      <c r="C9" s="149" t="s">
        <v>5</v>
      </c>
      <c r="D9" s="149" t="s">
        <v>77</v>
      </c>
      <c r="E9" s="149" t="s">
        <v>637</v>
      </c>
      <c r="F9" s="149" t="s">
        <v>4</v>
      </c>
      <c r="G9" s="149" t="s">
        <v>5</v>
      </c>
      <c r="H9" s="149" t="s">
        <v>77</v>
      </c>
      <c r="I9" s="149" t="s">
        <v>637</v>
      </c>
    </row>
    <row r="10" spans="1:9">
      <c r="A10" s="163" t="s">
        <v>643</v>
      </c>
      <c r="B10" s="196">
        <v>8100000</v>
      </c>
      <c r="C10" s="196">
        <v>0</v>
      </c>
      <c r="D10" s="196">
        <v>0</v>
      </c>
      <c r="E10" s="196">
        <v>8100000</v>
      </c>
      <c r="F10" s="196">
        <v>6523764.9000000004</v>
      </c>
      <c r="G10" s="196">
        <v>0</v>
      </c>
      <c r="H10" s="196">
        <v>0</v>
      </c>
      <c r="I10" s="196">
        <v>6523764.9000000004</v>
      </c>
    </row>
    <row r="11" spans="1:9">
      <c r="A11" s="163" t="s">
        <v>644</v>
      </c>
      <c r="B11" s="196">
        <v>9200000</v>
      </c>
      <c r="C11" s="196">
        <v>0</v>
      </c>
      <c r="D11" s="196">
        <v>0</v>
      </c>
      <c r="E11" s="196">
        <v>9200000</v>
      </c>
      <c r="F11" s="196">
        <v>7940755.7600000007</v>
      </c>
      <c r="G11" s="196">
        <v>0</v>
      </c>
      <c r="H11" s="196">
        <v>0</v>
      </c>
      <c r="I11" s="196">
        <v>7940755.7600000007</v>
      </c>
    </row>
    <row r="12" spans="1:9">
      <c r="A12" s="163" t="s">
        <v>645</v>
      </c>
      <c r="B12" s="196">
        <v>35436899</v>
      </c>
      <c r="C12" s="196">
        <v>0</v>
      </c>
      <c r="D12" s="196">
        <v>0</v>
      </c>
      <c r="E12" s="196">
        <v>35436899</v>
      </c>
      <c r="F12" s="196">
        <v>23668510.050000001</v>
      </c>
      <c r="G12" s="196">
        <v>0</v>
      </c>
      <c r="H12" s="196">
        <v>0</v>
      </c>
      <c r="I12" s="196">
        <v>23668510.050000001</v>
      </c>
    </row>
    <row r="13" spans="1:9">
      <c r="A13" s="163" t="s">
        <v>646</v>
      </c>
      <c r="B13" s="196">
        <v>26124640</v>
      </c>
      <c r="C13" s="196">
        <v>0</v>
      </c>
      <c r="D13" s="196">
        <v>0</v>
      </c>
      <c r="E13" s="196">
        <v>26124640</v>
      </c>
      <c r="F13" s="196">
        <v>19024257.880000003</v>
      </c>
      <c r="G13" s="196">
        <v>0</v>
      </c>
      <c r="H13" s="196">
        <v>0</v>
      </c>
      <c r="I13" s="196">
        <v>19024257.880000003</v>
      </c>
    </row>
    <row r="14" spans="1:9">
      <c r="A14" s="163" t="s">
        <v>647</v>
      </c>
      <c r="B14" s="196">
        <v>63007000</v>
      </c>
      <c r="C14" s="196">
        <v>0</v>
      </c>
      <c r="D14" s="196">
        <v>0</v>
      </c>
      <c r="E14" s="196">
        <v>63007000</v>
      </c>
      <c r="F14" s="196">
        <v>52965142.159999996</v>
      </c>
      <c r="G14" s="196">
        <v>0</v>
      </c>
      <c r="H14" s="196">
        <v>0</v>
      </c>
      <c r="I14" s="196">
        <v>52965142.159999996</v>
      </c>
    </row>
    <row r="15" spans="1:9" ht="45">
      <c r="A15" s="163" t="s">
        <v>1037</v>
      </c>
      <c r="B15" s="196">
        <v>9900000</v>
      </c>
      <c r="C15" s="196">
        <v>0</v>
      </c>
      <c r="D15" s="196">
        <v>0</v>
      </c>
      <c r="E15" s="196">
        <v>9900000</v>
      </c>
      <c r="F15" s="196">
        <v>3179235.48</v>
      </c>
      <c r="G15" s="196">
        <v>0</v>
      </c>
      <c r="H15" s="196">
        <v>0</v>
      </c>
      <c r="I15" s="196">
        <v>3179235.48</v>
      </c>
    </row>
    <row r="16" spans="1:9" ht="30">
      <c r="A16" s="163" t="s">
        <v>649</v>
      </c>
      <c r="B16" s="196">
        <v>2700000</v>
      </c>
      <c r="C16" s="196">
        <v>0</v>
      </c>
      <c r="D16" s="196">
        <v>0</v>
      </c>
      <c r="E16" s="196">
        <v>2700000</v>
      </c>
      <c r="F16" s="196">
        <v>1449502</v>
      </c>
      <c r="G16" s="196">
        <v>0</v>
      </c>
      <c r="H16" s="196">
        <v>0</v>
      </c>
      <c r="I16" s="196">
        <v>1449502</v>
      </c>
    </row>
    <row r="17" spans="1:9" ht="30">
      <c r="A17" s="163" t="s">
        <v>650</v>
      </c>
      <c r="B17" s="196">
        <v>7600000</v>
      </c>
      <c r="C17" s="196">
        <v>0</v>
      </c>
      <c r="D17" s="196">
        <v>0</v>
      </c>
      <c r="E17" s="196">
        <v>7600000</v>
      </c>
      <c r="F17" s="196">
        <v>5702589</v>
      </c>
      <c r="G17" s="196">
        <v>0</v>
      </c>
      <c r="H17" s="196">
        <v>0</v>
      </c>
      <c r="I17" s="196">
        <v>5702589</v>
      </c>
    </row>
    <row r="18" spans="1:9">
      <c r="A18" s="163" t="s">
        <v>651</v>
      </c>
      <c r="B18" s="196">
        <v>7773040</v>
      </c>
      <c r="C18" s="196">
        <v>0</v>
      </c>
      <c r="D18" s="196">
        <v>0</v>
      </c>
      <c r="E18" s="196">
        <v>7773040</v>
      </c>
      <c r="F18" s="196">
        <v>5768866.2999999998</v>
      </c>
      <c r="G18" s="196">
        <v>0</v>
      </c>
      <c r="H18" s="196">
        <v>0</v>
      </c>
      <c r="I18" s="196">
        <v>5768866.2999999998</v>
      </c>
    </row>
    <row r="19" spans="1:9" ht="30">
      <c r="A19" s="163" t="s">
        <v>1038</v>
      </c>
      <c r="B19" s="196">
        <v>13237196</v>
      </c>
      <c r="C19" s="196">
        <v>0</v>
      </c>
      <c r="D19" s="196">
        <v>0</v>
      </c>
      <c r="E19" s="196">
        <v>13237196</v>
      </c>
      <c r="F19" s="196">
        <v>11255943.709999999</v>
      </c>
      <c r="G19" s="196">
        <v>0</v>
      </c>
      <c r="H19" s="196">
        <v>0</v>
      </c>
      <c r="I19" s="196">
        <v>11255943.709999999</v>
      </c>
    </row>
    <row r="20" spans="1:9">
      <c r="A20" s="163" t="s">
        <v>653</v>
      </c>
      <c r="B20" s="196">
        <v>3317328</v>
      </c>
      <c r="C20" s="196">
        <v>0</v>
      </c>
      <c r="D20" s="196">
        <v>0</v>
      </c>
      <c r="E20" s="196">
        <v>3317328</v>
      </c>
      <c r="F20" s="196">
        <v>2895693</v>
      </c>
      <c r="G20" s="196">
        <v>0</v>
      </c>
      <c r="H20" s="196">
        <v>0</v>
      </c>
      <c r="I20" s="196">
        <v>2895693</v>
      </c>
    </row>
    <row r="21" spans="1:9" ht="45">
      <c r="A21" s="163" t="s">
        <v>654</v>
      </c>
      <c r="B21" s="196">
        <v>8600000</v>
      </c>
      <c r="C21" s="196">
        <v>0</v>
      </c>
      <c r="D21" s="196">
        <v>0</v>
      </c>
      <c r="E21" s="196">
        <v>8600000</v>
      </c>
      <c r="F21" s="196">
        <v>2267882.96</v>
      </c>
      <c r="G21" s="196">
        <v>0</v>
      </c>
      <c r="H21" s="196">
        <v>0</v>
      </c>
      <c r="I21" s="196">
        <v>2267882.96</v>
      </c>
    </row>
    <row r="22" spans="1:9" ht="30">
      <c r="A22" s="163" t="s">
        <v>1039</v>
      </c>
      <c r="B22" s="196">
        <v>8000000</v>
      </c>
      <c r="C22" s="196">
        <v>0</v>
      </c>
      <c r="D22" s="196">
        <v>0</v>
      </c>
      <c r="E22" s="196">
        <v>8000000</v>
      </c>
      <c r="F22" s="196">
        <v>2005604</v>
      </c>
      <c r="G22" s="196">
        <v>0</v>
      </c>
      <c r="H22" s="196">
        <v>0</v>
      </c>
      <c r="I22" s="196">
        <v>2005604</v>
      </c>
    </row>
    <row r="23" spans="1:9" ht="30">
      <c r="A23" s="163" t="s">
        <v>656</v>
      </c>
      <c r="B23" s="196">
        <v>4970700</v>
      </c>
      <c r="C23" s="196">
        <v>0</v>
      </c>
      <c r="D23" s="196">
        <v>0</v>
      </c>
      <c r="E23" s="196">
        <v>4970700</v>
      </c>
      <c r="F23" s="196">
        <v>2376439.2900000005</v>
      </c>
      <c r="G23" s="196">
        <v>0</v>
      </c>
      <c r="H23" s="196">
        <v>0</v>
      </c>
      <c r="I23" s="196">
        <v>2376439.2900000005</v>
      </c>
    </row>
    <row r="24" spans="1:9" ht="30">
      <c r="A24" s="163" t="s">
        <v>657</v>
      </c>
      <c r="B24" s="196">
        <v>7000000</v>
      </c>
      <c r="C24" s="196">
        <v>0</v>
      </c>
      <c r="D24" s="196">
        <v>0</v>
      </c>
      <c r="E24" s="196">
        <v>7000000</v>
      </c>
      <c r="F24" s="196">
        <v>2555138.6</v>
      </c>
      <c r="G24" s="196">
        <v>0</v>
      </c>
      <c r="H24" s="196">
        <v>0</v>
      </c>
      <c r="I24" s="196">
        <v>2555138.6</v>
      </c>
    </row>
    <row r="25" spans="1:9" ht="30">
      <c r="A25" s="163" t="s">
        <v>658</v>
      </c>
      <c r="B25" s="196">
        <v>7000000</v>
      </c>
      <c r="C25" s="196">
        <v>0</v>
      </c>
      <c r="D25" s="196">
        <v>0</v>
      </c>
      <c r="E25" s="196">
        <v>7000000</v>
      </c>
      <c r="F25" s="196">
        <v>2214978.5</v>
      </c>
      <c r="G25" s="196">
        <v>0</v>
      </c>
      <c r="H25" s="196">
        <v>0</v>
      </c>
      <c r="I25" s="196">
        <v>2214978.5</v>
      </c>
    </row>
    <row r="26" spans="1:9">
      <c r="A26" s="163" t="s">
        <v>1040</v>
      </c>
      <c r="B26" s="196">
        <v>6500000</v>
      </c>
      <c r="C26" s="196">
        <v>0</v>
      </c>
      <c r="D26" s="196">
        <v>0</v>
      </c>
      <c r="E26" s="196">
        <v>6500000</v>
      </c>
      <c r="F26" s="196">
        <v>3166437.5099999993</v>
      </c>
      <c r="G26" s="196">
        <v>0</v>
      </c>
      <c r="H26" s="196">
        <v>0</v>
      </c>
      <c r="I26" s="196">
        <v>3166437.5099999993</v>
      </c>
    </row>
    <row r="27" spans="1:9">
      <c r="A27" s="163" t="s">
        <v>660</v>
      </c>
      <c r="B27" s="196">
        <v>7900000</v>
      </c>
      <c r="C27" s="196">
        <v>0</v>
      </c>
      <c r="D27" s="196">
        <v>0</v>
      </c>
      <c r="E27" s="196">
        <v>7900000</v>
      </c>
      <c r="F27" s="196">
        <v>2826339</v>
      </c>
      <c r="G27" s="196">
        <v>0</v>
      </c>
      <c r="H27" s="196">
        <v>0</v>
      </c>
      <c r="I27" s="196">
        <v>2826339</v>
      </c>
    </row>
    <row r="28" spans="1:9">
      <c r="A28" s="163" t="s">
        <v>661</v>
      </c>
      <c r="B28" s="196">
        <v>4600000</v>
      </c>
      <c r="C28" s="196">
        <v>0</v>
      </c>
      <c r="D28" s="196">
        <v>0</v>
      </c>
      <c r="E28" s="196">
        <v>4600000</v>
      </c>
      <c r="F28" s="196">
        <v>2292107.9400000004</v>
      </c>
      <c r="G28" s="196">
        <v>0</v>
      </c>
      <c r="H28" s="196">
        <v>0</v>
      </c>
      <c r="I28" s="196">
        <v>2292107.9400000004</v>
      </c>
    </row>
    <row r="29" spans="1:9">
      <c r="A29" s="163" t="s">
        <v>35</v>
      </c>
      <c r="B29" s="196">
        <v>36335415000</v>
      </c>
      <c r="C29" s="196">
        <v>0</v>
      </c>
      <c r="D29" s="196">
        <v>63866700000</v>
      </c>
      <c r="E29" s="196">
        <v>100202115000</v>
      </c>
      <c r="F29" s="196">
        <v>34770173934.029999</v>
      </c>
      <c r="G29" s="196">
        <v>0</v>
      </c>
      <c r="H29" s="196">
        <v>60230281019.989998</v>
      </c>
      <c r="I29" s="196">
        <v>95000454954.019989</v>
      </c>
    </row>
    <row r="30" spans="1:9">
      <c r="A30" s="163" t="s">
        <v>637</v>
      </c>
      <c r="B30" s="196">
        <f>SUM(B10:B29)</f>
        <v>36576381803</v>
      </c>
      <c r="C30" s="196">
        <f t="shared" ref="C30:I30" si="0">SUM(C10:C29)</f>
        <v>0</v>
      </c>
      <c r="D30" s="196">
        <f t="shared" si="0"/>
        <v>63866700000</v>
      </c>
      <c r="E30" s="196">
        <f t="shared" si="0"/>
        <v>100443081803</v>
      </c>
      <c r="F30" s="196">
        <f t="shared" si="0"/>
        <v>34930253122.07</v>
      </c>
      <c r="G30" s="196">
        <f t="shared" si="0"/>
        <v>0</v>
      </c>
      <c r="H30" s="196">
        <f t="shared" si="0"/>
        <v>60230281019.989998</v>
      </c>
      <c r="I30" s="196">
        <f t="shared" si="0"/>
        <v>95160534142.059982</v>
      </c>
    </row>
    <row r="31" spans="1:9">
      <c r="I31" s="4"/>
    </row>
  </sheetData>
  <mergeCells count="9">
    <mergeCell ref="A8:A9"/>
    <mergeCell ref="B8:E8"/>
    <mergeCell ref="F8:I8"/>
    <mergeCell ref="A1:I1"/>
    <mergeCell ref="A2:I2"/>
    <mergeCell ref="A3:I3"/>
    <mergeCell ref="A4:I4"/>
    <mergeCell ref="A5:I5"/>
    <mergeCell ref="A6:I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workbookViewId="0">
      <selection activeCell="K12" sqref="K12"/>
    </sheetView>
  </sheetViews>
  <sheetFormatPr defaultColWidth="8.85546875" defaultRowHeight="15"/>
  <cols>
    <col min="1" max="1" width="25.28515625" style="197" customWidth="1"/>
    <col min="2" max="2" width="20.28515625" style="203" bestFit="1" customWidth="1"/>
    <col min="3" max="3" width="19.42578125" style="203" bestFit="1" customWidth="1"/>
    <col min="4" max="4" width="19.85546875" style="203" bestFit="1" customWidth="1"/>
    <col min="5" max="5" width="16.7109375" style="203" bestFit="1" customWidth="1"/>
    <col min="6" max="6" width="16.140625" style="203" bestFit="1" customWidth="1"/>
    <col min="7" max="7" width="15.7109375" style="203" bestFit="1" customWidth="1"/>
    <col min="8" max="8" width="15.5703125" style="203" bestFit="1" customWidth="1"/>
    <col min="9" max="9" width="16.7109375" style="203" bestFit="1" customWidth="1"/>
    <col min="10" max="16384" width="8.85546875" style="197"/>
  </cols>
  <sheetData>
    <row r="1" spans="1:9">
      <c r="A1" s="603" t="s">
        <v>1041</v>
      </c>
      <c r="B1" s="603"/>
      <c r="C1" s="603"/>
      <c r="D1" s="603"/>
      <c r="E1" s="603"/>
      <c r="F1" s="603"/>
      <c r="G1" s="603"/>
      <c r="H1" s="603"/>
      <c r="I1" s="603"/>
    </row>
    <row r="2" spans="1:9">
      <c r="A2" s="604" t="s">
        <v>33</v>
      </c>
      <c r="B2" s="604"/>
      <c r="C2" s="604"/>
      <c r="D2" s="604"/>
      <c r="E2" s="604"/>
      <c r="F2" s="604"/>
      <c r="G2" s="604"/>
      <c r="H2" s="604"/>
      <c r="I2" s="604"/>
    </row>
    <row r="3" spans="1:9">
      <c r="A3" s="604" t="s">
        <v>35</v>
      </c>
      <c r="B3" s="604"/>
      <c r="C3" s="604"/>
      <c r="D3" s="604"/>
      <c r="E3" s="604"/>
      <c r="F3" s="604"/>
      <c r="G3" s="604"/>
      <c r="H3" s="604"/>
      <c r="I3" s="604"/>
    </row>
    <row r="4" spans="1:9">
      <c r="A4" s="604" t="s">
        <v>34</v>
      </c>
      <c r="B4" s="604"/>
      <c r="C4" s="604"/>
      <c r="D4" s="604"/>
      <c r="E4" s="604"/>
      <c r="F4" s="604"/>
      <c r="G4" s="604"/>
      <c r="H4" s="604"/>
      <c r="I4" s="604"/>
    </row>
    <row r="5" spans="1:9" ht="26.25">
      <c r="A5" s="605" t="s">
        <v>1042</v>
      </c>
      <c r="B5" s="605"/>
      <c r="C5" s="605"/>
      <c r="D5" s="605"/>
      <c r="E5" s="605"/>
      <c r="F5" s="605"/>
      <c r="G5" s="605"/>
      <c r="H5" s="605"/>
      <c r="I5" s="605"/>
    </row>
    <row r="6" spans="1:9">
      <c r="A6" s="604" t="s">
        <v>1034</v>
      </c>
      <c r="B6" s="604"/>
      <c r="C6" s="604"/>
      <c r="D6" s="604"/>
      <c r="E6" s="604"/>
      <c r="F6" s="604"/>
      <c r="G6" s="604"/>
      <c r="H6" s="604"/>
      <c r="I6" s="604"/>
    </row>
    <row r="7" spans="1:9" s="199" customFormat="1">
      <c r="A7" s="198"/>
      <c r="B7" s="198"/>
      <c r="C7" s="198"/>
      <c r="D7" s="198"/>
      <c r="E7" s="198"/>
      <c r="F7" s="198"/>
      <c r="G7" s="198"/>
      <c r="H7" s="198"/>
    </row>
    <row r="8" spans="1:9">
      <c r="A8" s="599" t="s">
        <v>1035</v>
      </c>
      <c r="B8" s="602" t="s">
        <v>1036</v>
      </c>
      <c r="C8" s="602"/>
      <c r="D8" s="602"/>
      <c r="E8" s="602"/>
      <c r="F8" s="602" t="s">
        <v>3</v>
      </c>
      <c r="G8" s="602"/>
      <c r="H8" s="602"/>
      <c r="I8" s="602"/>
    </row>
    <row r="9" spans="1:9">
      <c r="A9" s="599"/>
      <c r="B9" s="200" t="s">
        <v>4</v>
      </c>
      <c r="C9" s="200" t="s">
        <v>5</v>
      </c>
      <c r="D9" s="200" t="s">
        <v>77</v>
      </c>
      <c r="E9" s="200" t="s">
        <v>637</v>
      </c>
      <c r="F9" s="200" t="s">
        <v>4</v>
      </c>
      <c r="G9" s="200" t="s">
        <v>5</v>
      </c>
      <c r="H9" s="200" t="s">
        <v>77</v>
      </c>
      <c r="I9" s="200" t="s">
        <v>637</v>
      </c>
    </row>
    <row r="10" spans="1:9">
      <c r="A10" s="201" t="s">
        <v>643</v>
      </c>
      <c r="B10" s="202">
        <v>129600000</v>
      </c>
      <c r="C10" s="202">
        <v>25912985</v>
      </c>
      <c r="D10" s="202">
        <v>0</v>
      </c>
      <c r="E10" s="202">
        <v>155512985</v>
      </c>
      <c r="F10" s="202">
        <v>105415269.57000001</v>
      </c>
      <c r="G10" s="202">
        <v>10698101.710000001</v>
      </c>
      <c r="H10" s="202">
        <v>0</v>
      </c>
      <c r="I10" s="202">
        <v>116113371.28000002</v>
      </c>
    </row>
    <row r="11" spans="1:9">
      <c r="A11" s="201" t="s">
        <v>644</v>
      </c>
      <c r="B11" s="202">
        <v>42600000</v>
      </c>
      <c r="C11" s="202">
        <v>1700000</v>
      </c>
      <c r="D11" s="202">
        <v>0</v>
      </c>
      <c r="E11" s="202">
        <v>44300000</v>
      </c>
      <c r="F11" s="202">
        <v>36758843.739999995</v>
      </c>
      <c r="G11" s="202">
        <v>1678128.87</v>
      </c>
      <c r="H11" s="202">
        <v>0</v>
      </c>
      <c r="I11" s="202">
        <v>38436972.609999999</v>
      </c>
    </row>
    <row r="12" spans="1:9">
      <c r="A12" s="201" t="s">
        <v>645</v>
      </c>
      <c r="B12" s="202">
        <v>181950000</v>
      </c>
      <c r="C12" s="202">
        <v>12850000</v>
      </c>
      <c r="D12" s="202">
        <v>0</v>
      </c>
      <c r="E12" s="202">
        <v>194800000</v>
      </c>
      <c r="F12" s="202">
        <v>122215756.45</v>
      </c>
      <c r="G12" s="202">
        <v>10188962.4</v>
      </c>
      <c r="H12" s="202">
        <v>0</v>
      </c>
      <c r="I12" s="202">
        <v>132404718.84999999</v>
      </c>
    </row>
    <row r="13" spans="1:9">
      <c r="A13" s="201" t="s">
        <v>646</v>
      </c>
      <c r="B13" s="202">
        <v>1179750000</v>
      </c>
      <c r="C13" s="202">
        <v>50150000</v>
      </c>
      <c r="D13" s="202">
        <v>0</v>
      </c>
      <c r="E13" s="202">
        <v>1229900000</v>
      </c>
      <c r="F13" s="202">
        <v>986437240.00999987</v>
      </c>
      <c r="G13" s="202">
        <v>36106249.109999999</v>
      </c>
      <c r="H13" s="202">
        <v>0</v>
      </c>
      <c r="I13" s="202">
        <v>1022543489.1199999</v>
      </c>
    </row>
    <row r="14" spans="1:9">
      <c r="A14" s="201" t="s">
        <v>647</v>
      </c>
      <c r="B14" s="202">
        <v>4899130154</v>
      </c>
      <c r="C14" s="202">
        <v>3315516657</v>
      </c>
      <c r="D14" s="202">
        <v>0</v>
      </c>
      <c r="E14" s="202">
        <v>8214646811</v>
      </c>
      <c r="F14" s="202">
        <v>4055567353.6899991</v>
      </c>
      <c r="G14" s="202">
        <v>2851686969.3800001</v>
      </c>
      <c r="H14" s="202">
        <v>0</v>
      </c>
      <c r="I14" s="202">
        <v>6907254323.0699949</v>
      </c>
    </row>
    <row r="15" spans="1:9" ht="45">
      <c r="A15" s="201" t="s">
        <v>1037</v>
      </c>
      <c r="B15" s="202">
        <v>940600000</v>
      </c>
      <c r="C15" s="202">
        <v>379900000</v>
      </c>
      <c r="D15" s="202">
        <v>0</v>
      </c>
      <c r="E15" s="202">
        <v>1320500000</v>
      </c>
      <c r="F15" s="202">
        <v>557373572.11000001</v>
      </c>
      <c r="G15" s="202">
        <v>269845213.19</v>
      </c>
      <c r="H15" s="202">
        <v>0</v>
      </c>
      <c r="I15" s="202">
        <v>827218785.30000007</v>
      </c>
    </row>
    <row r="16" spans="1:9" ht="30">
      <c r="A16" s="201" t="s">
        <v>649</v>
      </c>
      <c r="B16" s="202">
        <v>483200000</v>
      </c>
      <c r="C16" s="202">
        <v>137300000</v>
      </c>
      <c r="D16" s="202">
        <v>0</v>
      </c>
      <c r="E16" s="202">
        <v>620500000</v>
      </c>
      <c r="F16" s="202">
        <v>390579897.39000005</v>
      </c>
      <c r="G16" s="202">
        <v>123851283</v>
      </c>
      <c r="H16" s="202">
        <v>0</v>
      </c>
      <c r="I16" s="202">
        <v>514431180.39000005</v>
      </c>
    </row>
    <row r="17" spans="1:9">
      <c r="A17" s="201" t="s">
        <v>650</v>
      </c>
      <c r="B17" s="202">
        <v>762517000</v>
      </c>
      <c r="C17" s="202">
        <v>25405000</v>
      </c>
      <c r="D17" s="202">
        <v>0</v>
      </c>
      <c r="E17" s="202">
        <v>787922000</v>
      </c>
      <c r="F17" s="202">
        <v>515958532.91999996</v>
      </c>
      <c r="G17" s="202">
        <v>14899245.48</v>
      </c>
      <c r="H17" s="202">
        <v>0</v>
      </c>
      <c r="I17" s="202">
        <v>530857778.39999998</v>
      </c>
    </row>
    <row r="18" spans="1:9">
      <c r="A18" s="201" t="s">
        <v>651</v>
      </c>
      <c r="B18" s="202">
        <v>532075000</v>
      </c>
      <c r="C18" s="202">
        <v>54167366</v>
      </c>
      <c r="D18" s="202">
        <v>0</v>
      </c>
      <c r="E18" s="202">
        <v>586242366</v>
      </c>
      <c r="F18" s="202">
        <v>454339300.8300001</v>
      </c>
      <c r="G18" s="202">
        <v>29172879.580000002</v>
      </c>
      <c r="H18" s="202">
        <v>0</v>
      </c>
      <c r="I18" s="202">
        <v>483512180.41000009</v>
      </c>
    </row>
    <row r="19" spans="1:9" ht="30">
      <c r="A19" s="201" t="s">
        <v>1038</v>
      </c>
      <c r="B19" s="202">
        <v>246900000</v>
      </c>
      <c r="C19" s="202">
        <v>3500000</v>
      </c>
      <c r="D19" s="202">
        <v>0</v>
      </c>
      <c r="E19" s="202">
        <v>250400000</v>
      </c>
      <c r="F19" s="202">
        <v>163140032.21000001</v>
      </c>
      <c r="G19" s="202">
        <v>2975380.82</v>
      </c>
      <c r="H19" s="202">
        <v>0</v>
      </c>
      <c r="I19" s="202">
        <v>166115413.03</v>
      </c>
    </row>
    <row r="20" spans="1:9">
      <c r="A20" s="201" t="s">
        <v>653</v>
      </c>
      <c r="B20" s="202">
        <v>42717000</v>
      </c>
      <c r="C20" s="202">
        <v>2100000</v>
      </c>
      <c r="D20" s="202">
        <v>0</v>
      </c>
      <c r="E20" s="202">
        <v>44817000</v>
      </c>
      <c r="F20" s="202">
        <v>35800505.390000001</v>
      </c>
      <c r="G20" s="202">
        <v>1938408.4300000002</v>
      </c>
      <c r="H20" s="202">
        <v>0</v>
      </c>
      <c r="I20" s="202">
        <v>37738913.82</v>
      </c>
    </row>
    <row r="21" spans="1:9" ht="45">
      <c r="A21" s="201" t="s">
        <v>654</v>
      </c>
      <c r="B21" s="202">
        <v>76700000</v>
      </c>
      <c r="C21" s="202">
        <v>2700000</v>
      </c>
      <c r="D21" s="202">
        <v>0</v>
      </c>
      <c r="E21" s="202">
        <v>79400000</v>
      </c>
      <c r="F21" s="202">
        <v>41516753.289999999</v>
      </c>
      <c r="G21" s="202">
        <v>2225704</v>
      </c>
      <c r="H21" s="202">
        <v>0</v>
      </c>
      <c r="I21" s="202">
        <v>43742457.289999999</v>
      </c>
    </row>
    <row r="22" spans="1:9" ht="30">
      <c r="A22" s="201" t="s">
        <v>1039</v>
      </c>
      <c r="B22" s="202">
        <v>112400000</v>
      </c>
      <c r="C22" s="202">
        <v>6000000</v>
      </c>
      <c r="D22" s="202">
        <v>0</v>
      </c>
      <c r="E22" s="202">
        <v>118400000</v>
      </c>
      <c r="F22" s="202">
        <v>61546760.200000003</v>
      </c>
      <c r="G22" s="202">
        <v>5492930</v>
      </c>
      <c r="H22" s="202">
        <v>0</v>
      </c>
      <c r="I22" s="202">
        <v>67039690.200000003</v>
      </c>
    </row>
    <row r="23" spans="1:9">
      <c r="A23" s="201" t="s">
        <v>656</v>
      </c>
      <c r="B23" s="202">
        <v>26829300</v>
      </c>
      <c r="C23" s="202">
        <v>1000000</v>
      </c>
      <c r="D23" s="202">
        <v>0</v>
      </c>
      <c r="E23" s="202">
        <v>27829300</v>
      </c>
      <c r="F23" s="202">
        <v>23014071.440000001</v>
      </c>
      <c r="G23" s="202">
        <v>999880</v>
      </c>
      <c r="H23" s="202">
        <v>0</v>
      </c>
      <c r="I23" s="202">
        <v>24013951.440000001</v>
      </c>
    </row>
    <row r="24" spans="1:9" ht="30">
      <c r="A24" s="201" t="s">
        <v>657</v>
      </c>
      <c r="B24" s="202">
        <v>25400000</v>
      </c>
      <c r="C24" s="202">
        <v>1700000</v>
      </c>
      <c r="D24" s="202">
        <v>0</v>
      </c>
      <c r="E24" s="202">
        <v>27100000</v>
      </c>
      <c r="F24" s="202">
        <v>16652824.299999999</v>
      </c>
      <c r="G24" s="202">
        <v>1688899.82</v>
      </c>
      <c r="H24" s="202">
        <v>0</v>
      </c>
      <c r="I24" s="202">
        <v>18341724.119999997</v>
      </c>
    </row>
    <row r="25" spans="1:9" ht="30">
      <c r="A25" s="201" t="s">
        <v>658</v>
      </c>
      <c r="B25" s="202">
        <v>22100000</v>
      </c>
      <c r="C25" s="202">
        <v>2400000</v>
      </c>
      <c r="D25" s="202">
        <v>0</v>
      </c>
      <c r="E25" s="202">
        <v>24500000</v>
      </c>
      <c r="F25" s="202">
        <v>17258988.960000001</v>
      </c>
      <c r="G25" s="202">
        <v>2054105</v>
      </c>
      <c r="H25" s="202">
        <v>0</v>
      </c>
      <c r="I25" s="202">
        <v>19313093.960000001</v>
      </c>
    </row>
    <row r="26" spans="1:9">
      <c r="A26" s="201" t="s">
        <v>1040</v>
      </c>
      <c r="B26" s="202">
        <v>27200000</v>
      </c>
      <c r="C26" s="202">
        <v>18139461</v>
      </c>
      <c r="D26" s="202">
        <v>0</v>
      </c>
      <c r="E26" s="202">
        <v>45339461</v>
      </c>
      <c r="F26" s="202">
        <v>22325001.550000001</v>
      </c>
      <c r="G26" s="202">
        <v>17731043.949999999</v>
      </c>
      <c r="H26" s="202">
        <v>0</v>
      </c>
      <c r="I26" s="202">
        <v>40056045.500000007</v>
      </c>
    </row>
    <row r="27" spans="1:9">
      <c r="A27" s="201" t="s">
        <v>660</v>
      </c>
      <c r="B27" s="202">
        <v>33822000</v>
      </c>
      <c r="C27" s="202">
        <v>13988998</v>
      </c>
      <c r="D27" s="202">
        <v>0</v>
      </c>
      <c r="E27" s="202">
        <v>47810998</v>
      </c>
      <c r="F27" s="202">
        <v>24471511</v>
      </c>
      <c r="G27" s="202">
        <v>11738072</v>
      </c>
      <c r="H27" s="202">
        <v>0</v>
      </c>
      <c r="I27" s="202">
        <v>36209583</v>
      </c>
    </row>
    <row r="28" spans="1:9">
      <c r="A28" s="201" t="s">
        <v>661</v>
      </c>
      <c r="B28" s="202">
        <v>34200000</v>
      </c>
      <c r="C28" s="202">
        <v>5600000</v>
      </c>
      <c r="D28" s="202">
        <v>0</v>
      </c>
      <c r="E28" s="202">
        <v>39800000</v>
      </c>
      <c r="F28" s="202">
        <v>21143073.700000003</v>
      </c>
      <c r="G28" s="202">
        <v>4011155.6500000004</v>
      </c>
      <c r="H28" s="202">
        <v>0</v>
      </c>
      <c r="I28" s="202">
        <v>25154229.350000001</v>
      </c>
    </row>
    <row r="29" spans="1:9" ht="30">
      <c r="A29" s="201" t="s">
        <v>1043</v>
      </c>
      <c r="B29" s="202">
        <v>3805032350</v>
      </c>
      <c r="C29" s="202">
        <v>576043075</v>
      </c>
      <c r="D29" s="202">
        <v>0</v>
      </c>
      <c r="E29" s="202">
        <v>4381075425</v>
      </c>
      <c r="F29" s="202">
        <v>2655000126.4199991</v>
      </c>
      <c r="G29" s="202">
        <v>375495567.47000015</v>
      </c>
      <c r="H29" s="202">
        <v>0</v>
      </c>
      <c r="I29" s="202">
        <v>3030495693.8899994</v>
      </c>
    </row>
    <row r="30" spans="1:9">
      <c r="A30" s="201" t="s">
        <v>35</v>
      </c>
      <c r="B30" s="202">
        <v>22705811599</v>
      </c>
      <c r="C30" s="202">
        <v>8851974864</v>
      </c>
      <c r="D30" s="202">
        <v>0</v>
      </c>
      <c r="E30" s="202">
        <v>31557786463</v>
      </c>
      <c r="F30" s="202">
        <v>11495169470.119986</v>
      </c>
      <c r="G30" s="202">
        <v>2856765116.5900006</v>
      </c>
      <c r="H30" s="202">
        <v>0</v>
      </c>
      <c r="I30" s="202">
        <v>14351934586.70999</v>
      </c>
    </row>
    <row r="31" spans="1:9" ht="30">
      <c r="A31" s="201" t="s">
        <v>663</v>
      </c>
      <c r="B31" s="202">
        <v>5000580926</v>
      </c>
      <c r="C31" s="202">
        <v>4426419000</v>
      </c>
      <c r="D31" s="202">
        <v>0</v>
      </c>
      <c r="E31" s="202">
        <v>9426999926</v>
      </c>
      <c r="F31" s="202">
        <v>3229100760.7599988</v>
      </c>
      <c r="G31" s="202">
        <v>2261222974.5800004</v>
      </c>
      <c r="H31" s="202">
        <v>0</v>
      </c>
      <c r="I31" s="202">
        <v>5490323735.3399992</v>
      </c>
    </row>
    <row r="32" spans="1:9" ht="30">
      <c r="A32" s="201" t="s">
        <v>664</v>
      </c>
      <c r="B32" s="202">
        <v>5284449879</v>
      </c>
      <c r="C32" s="202">
        <v>37444312440</v>
      </c>
      <c r="D32" s="202">
        <v>0</v>
      </c>
      <c r="E32" s="202">
        <v>42728762319</v>
      </c>
      <c r="F32" s="202">
        <v>3211004937.4300008</v>
      </c>
      <c r="G32" s="202">
        <v>21281117312.339996</v>
      </c>
      <c r="H32" s="202">
        <v>0</v>
      </c>
      <c r="I32" s="202">
        <v>24492122249.769989</v>
      </c>
    </row>
    <row r="33" spans="1:9" ht="30">
      <c r="A33" s="201" t="s">
        <v>665</v>
      </c>
      <c r="B33" s="202">
        <v>474142400</v>
      </c>
      <c r="C33" s="202">
        <v>22008600</v>
      </c>
      <c r="D33" s="202">
        <v>0</v>
      </c>
      <c r="E33" s="202">
        <v>496151000</v>
      </c>
      <c r="F33" s="202">
        <v>265668541.79000002</v>
      </c>
      <c r="G33" s="202">
        <v>20184801.850000001</v>
      </c>
      <c r="H33" s="202">
        <v>0</v>
      </c>
      <c r="I33" s="202">
        <v>285853343.64000005</v>
      </c>
    </row>
    <row r="34" spans="1:9" ht="30">
      <c r="A34" s="201" t="s">
        <v>666</v>
      </c>
      <c r="B34" s="202">
        <v>25411825000</v>
      </c>
      <c r="C34" s="202">
        <v>3211792500</v>
      </c>
      <c r="D34" s="202">
        <v>0</v>
      </c>
      <c r="E34" s="202">
        <v>28623617500</v>
      </c>
      <c r="F34" s="202">
        <v>21238256519.970016</v>
      </c>
      <c r="G34" s="202">
        <v>1768545012.0800009</v>
      </c>
      <c r="H34" s="202">
        <v>0</v>
      </c>
      <c r="I34" s="202">
        <v>23006801532.050014</v>
      </c>
    </row>
    <row r="35" spans="1:9">
      <c r="A35" s="201" t="s">
        <v>667</v>
      </c>
      <c r="B35" s="202">
        <v>805840000</v>
      </c>
      <c r="C35" s="202">
        <v>24525160001</v>
      </c>
      <c r="D35" s="202">
        <v>0</v>
      </c>
      <c r="E35" s="202">
        <v>25331000001</v>
      </c>
      <c r="F35" s="202">
        <v>595081342.37</v>
      </c>
      <c r="G35" s="202">
        <v>11603803539.370005</v>
      </c>
      <c r="H35" s="202">
        <v>0</v>
      </c>
      <c r="I35" s="202">
        <v>12198884881.740004</v>
      </c>
    </row>
    <row r="36" spans="1:9">
      <c r="A36" s="201" t="s">
        <v>668</v>
      </c>
      <c r="B36" s="202">
        <v>136517835084</v>
      </c>
      <c r="C36" s="202">
        <v>9521812057</v>
      </c>
      <c r="D36" s="202">
        <v>0</v>
      </c>
      <c r="E36" s="202">
        <v>146039647141</v>
      </c>
      <c r="F36" s="202">
        <v>127060621389.54022</v>
      </c>
      <c r="G36" s="202">
        <v>8296098461.6399994</v>
      </c>
      <c r="H36" s="202">
        <v>0</v>
      </c>
      <c r="I36" s="202">
        <v>135356719851.18027</v>
      </c>
    </row>
    <row r="37" spans="1:9" ht="30">
      <c r="A37" s="201" t="s">
        <v>669</v>
      </c>
      <c r="B37" s="202">
        <v>3843842039</v>
      </c>
      <c r="C37" s="202">
        <v>2128196000</v>
      </c>
      <c r="D37" s="202">
        <v>0</v>
      </c>
      <c r="E37" s="202">
        <v>5972038039</v>
      </c>
      <c r="F37" s="202">
        <v>2769806193.6700001</v>
      </c>
      <c r="G37" s="202">
        <v>1758927908.1100001</v>
      </c>
      <c r="H37" s="202">
        <v>0</v>
      </c>
      <c r="I37" s="202">
        <v>4528734101.7800007</v>
      </c>
    </row>
    <row r="38" spans="1:9">
      <c r="A38" s="201" t="s">
        <v>670</v>
      </c>
      <c r="B38" s="202">
        <v>5570220629</v>
      </c>
      <c r="C38" s="202">
        <v>1254500229</v>
      </c>
      <c r="D38" s="202">
        <v>0</v>
      </c>
      <c r="E38" s="202">
        <v>6824720858</v>
      </c>
      <c r="F38" s="202">
        <v>5047707417.210001</v>
      </c>
      <c r="G38" s="202">
        <v>1003173984.73</v>
      </c>
      <c r="H38" s="202">
        <v>0</v>
      </c>
      <c r="I38" s="202">
        <v>6050881401.9399996</v>
      </c>
    </row>
    <row r="39" spans="1:9" ht="30">
      <c r="A39" s="201" t="s">
        <v>671</v>
      </c>
      <c r="B39" s="202">
        <v>7784192325</v>
      </c>
      <c r="C39" s="202">
        <v>5007856000</v>
      </c>
      <c r="D39" s="202">
        <v>0</v>
      </c>
      <c r="E39" s="202">
        <v>12792048325</v>
      </c>
      <c r="F39" s="202">
        <v>6456898430.1999969</v>
      </c>
      <c r="G39" s="202">
        <v>3607422763.4700012</v>
      </c>
      <c r="H39" s="202">
        <v>0</v>
      </c>
      <c r="I39" s="202">
        <v>10064321193.67</v>
      </c>
    </row>
    <row r="40" spans="1:9" ht="45">
      <c r="A40" s="201" t="s">
        <v>1044</v>
      </c>
      <c r="B40" s="202">
        <v>5569092947</v>
      </c>
      <c r="C40" s="202">
        <v>2562554000</v>
      </c>
      <c r="D40" s="202">
        <v>0</v>
      </c>
      <c r="E40" s="202">
        <v>8131646947</v>
      </c>
      <c r="F40" s="202">
        <v>4210850456.7300014</v>
      </c>
      <c r="G40" s="202">
        <v>1387828799.9999998</v>
      </c>
      <c r="H40" s="202">
        <v>0</v>
      </c>
      <c r="I40" s="202">
        <v>5598679256.7299929</v>
      </c>
    </row>
    <row r="41" spans="1:9" ht="45">
      <c r="A41" s="201" t="s">
        <v>1045</v>
      </c>
      <c r="B41" s="202">
        <v>10426157455</v>
      </c>
      <c r="C41" s="202">
        <v>137863688560</v>
      </c>
      <c r="D41" s="202">
        <v>0</v>
      </c>
      <c r="E41" s="202">
        <v>148289846015</v>
      </c>
      <c r="F41" s="202">
        <v>8842043148.539999</v>
      </c>
      <c r="G41" s="202">
        <v>93526528482.309952</v>
      </c>
      <c r="H41" s="202">
        <v>0</v>
      </c>
      <c r="I41" s="202">
        <v>102368571630.85001</v>
      </c>
    </row>
    <row r="42" spans="1:9" ht="45">
      <c r="A42" s="201" t="s">
        <v>674</v>
      </c>
      <c r="B42" s="202">
        <v>556440000</v>
      </c>
      <c r="C42" s="202">
        <v>119556000</v>
      </c>
      <c r="D42" s="202">
        <v>0</v>
      </c>
      <c r="E42" s="202">
        <v>675996000</v>
      </c>
      <c r="F42" s="202">
        <v>418030153.25</v>
      </c>
      <c r="G42" s="202">
        <v>78537872.939999998</v>
      </c>
      <c r="H42" s="202">
        <v>0</v>
      </c>
      <c r="I42" s="202">
        <v>496568026.18999994</v>
      </c>
    </row>
    <row r="43" spans="1:9" ht="30">
      <c r="A43" s="201" t="s">
        <v>1046</v>
      </c>
      <c r="B43" s="202">
        <v>1281891560</v>
      </c>
      <c r="C43" s="202">
        <v>775687000</v>
      </c>
      <c r="D43" s="202">
        <v>0</v>
      </c>
      <c r="E43" s="202">
        <v>2057578560</v>
      </c>
      <c r="F43" s="202">
        <v>936269840.27999997</v>
      </c>
      <c r="G43" s="202">
        <v>458941162.60000002</v>
      </c>
      <c r="H43" s="202">
        <v>0</v>
      </c>
      <c r="I43" s="202">
        <v>1395211002.8799999</v>
      </c>
    </row>
    <row r="44" spans="1:9">
      <c r="A44" s="201" t="s">
        <v>1047</v>
      </c>
      <c r="B44" s="202">
        <v>45582035525</v>
      </c>
      <c r="C44" s="202">
        <v>9187468400</v>
      </c>
      <c r="D44" s="202">
        <v>0</v>
      </c>
      <c r="E44" s="202">
        <v>54769503925</v>
      </c>
      <c r="F44" s="202">
        <v>44745844176.350006</v>
      </c>
      <c r="G44" s="202">
        <v>7908409985.6199989</v>
      </c>
      <c r="H44" s="202">
        <v>0</v>
      </c>
      <c r="I44" s="202">
        <v>52654254161.970032</v>
      </c>
    </row>
    <row r="45" spans="1:9" ht="30">
      <c r="A45" s="201" t="s">
        <v>677</v>
      </c>
      <c r="B45" s="202">
        <v>3583628518</v>
      </c>
      <c r="C45" s="202">
        <v>27276085371</v>
      </c>
      <c r="D45" s="202">
        <v>0</v>
      </c>
      <c r="E45" s="202">
        <v>30859713889</v>
      </c>
      <c r="F45" s="202">
        <v>2785546076.6300011</v>
      </c>
      <c r="G45" s="202">
        <v>21770659940.980007</v>
      </c>
      <c r="H45" s="202">
        <v>0</v>
      </c>
      <c r="I45" s="202">
        <v>24556206017.610012</v>
      </c>
    </row>
    <row r="46" spans="1:9" ht="30">
      <c r="A46" s="201" t="s">
        <v>678</v>
      </c>
      <c r="B46" s="202">
        <v>47290722000</v>
      </c>
      <c r="C46" s="202">
        <v>463499634</v>
      </c>
      <c r="D46" s="202">
        <v>0</v>
      </c>
      <c r="E46" s="202">
        <v>47754221634</v>
      </c>
      <c r="F46" s="202">
        <v>36543730471.939987</v>
      </c>
      <c r="G46" s="202">
        <v>335533223.5</v>
      </c>
      <c r="H46" s="202">
        <v>0</v>
      </c>
      <c r="I46" s="202">
        <v>36879263695.439995</v>
      </c>
    </row>
    <row r="47" spans="1:9" ht="45">
      <c r="A47" s="201" t="s">
        <v>1048</v>
      </c>
      <c r="B47" s="202">
        <v>5345494338</v>
      </c>
      <c r="C47" s="202">
        <v>2027785000</v>
      </c>
      <c r="D47" s="202">
        <v>0</v>
      </c>
      <c r="E47" s="202">
        <v>7373279338</v>
      </c>
      <c r="F47" s="202">
        <v>4460415663.8999996</v>
      </c>
      <c r="G47" s="202">
        <v>1909363402.8199999</v>
      </c>
      <c r="H47" s="202">
        <v>0</v>
      </c>
      <c r="I47" s="202">
        <v>6369779066.7200022</v>
      </c>
    </row>
    <row r="48" spans="1:9" ht="45">
      <c r="A48" s="201" t="s">
        <v>680</v>
      </c>
      <c r="B48" s="202">
        <v>12648083503</v>
      </c>
      <c r="C48" s="202">
        <v>15139081268</v>
      </c>
      <c r="D48" s="202">
        <v>0</v>
      </c>
      <c r="E48" s="202">
        <v>27787164771</v>
      </c>
      <c r="F48" s="202">
        <v>8855506220.8099995</v>
      </c>
      <c r="G48" s="202">
        <v>6906470716.3200006</v>
      </c>
      <c r="H48" s="202">
        <v>0</v>
      </c>
      <c r="I48" s="202">
        <v>15761976937.130007</v>
      </c>
    </row>
    <row r="49" spans="1:9" ht="30">
      <c r="A49" s="201" t="s">
        <v>681</v>
      </c>
      <c r="B49" s="202">
        <v>47194870103</v>
      </c>
      <c r="C49" s="202">
        <v>15172455403</v>
      </c>
      <c r="D49" s="202">
        <v>0</v>
      </c>
      <c r="E49" s="202">
        <v>62367325506</v>
      </c>
      <c r="F49" s="202">
        <v>34023529384.07999</v>
      </c>
      <c r="G49" s="202">
        <v>7477638739.8699999</v>
      </c>
      <c r="H49" s="202">
        <v>0</v>
      </c>
      <c r="I49" s="202">
        <v>41501168123.949997</v>
      </c>
    </row>
    <row r="50" spans="1:9" ht="45">
      <c r="A50" s="201" t="s">
        <v>682</v>
      </c>
      <c r="B50" s="202">
        <v>3121236130</v>
      </c>
      <c r="C50" s="202">
        <v>52600000</v>
      </c>
      <c r="D50" s="202">
        <v>0</v>
      </c>
      <c r="E50" s="202">
        <v>3173836130</v>
      </c>
      <c r="F50" s="202">
        <v>1583829444.0600002</v>
      </c>
      <c r="G50" s="202">
        <v>39285057.740000002</v>
      </c>
      <c r="H50" s="202">
        <v>0</v>
      </c>
      <c r="I50" s="202">
        <v>1623114501.8000002</v>
      </c>
    </row>
    <row r="51" spans="1:9" ht="30">
      <c r="A51" s="201" t="s">
        <v>683</v>
      </c>
      <c r="B51" s="202">
        <v>1572876500</v>
      </c>
      <c r="C51" s="202">
        <v>90400000</v>
      </c>
      <c r="D51" s="202">
        <v>0</v>
      </c>
      <c r="E51" s="202">
        <v>1663276500</v>
      </c>
      <c r="F51" s="202">
        <v>883402644.89000022</v>
      </c>
      <c r="G51" s="202">
        <v>41867391.869999997</v>
      </c>
      <c r="H51" s="202">
        <v>0</v>
      </c>
      <c r="I51" s="202">
        <v>925270036.76000023</v>
      </c>
    </row>
    <row r="52" spans="1:9" ht="30">
      <c r="A52" s="201" t="s">
        <v>684</v>
      </c>
      <c r="B52" s="202">
        <v>27466921464</v>
      </c>
      <c r="C52" s="202">
        <v>41870752483</v>
      </c>
      <c r="D52" s="202">
        <v>0</v>
      </c>
      <c r="E52" s="202">
        <v>69337673947</v>
      </c>
      <c r="F52" s="202">
        <v>24181247723.939995</v>
      </c>
      <c r="G52" s="202">
        <v>28763287730.569992</v>
      </c>
      <c r="H52" s="202">
        <v>0</v>
      </c>
      <c r="I52" s="202">
        <v>52944535454.509956</v>
      </c>
    </row>
    <row r="53" spans="1:9">
      <c r="A53" s="201" t="s">
        <v>35</v>
      </c>
      <c r="B53" s="202">
        <v>62437508235</v>
      </c>
      <c r="C53" s="202">
        <v>109051686</v>
      </c>
      <c r="D53" s="202">
        <v>109969900000</v>
      </c>
      <c r="E53" s="202">
        <v>172516459921</v>
      </c>
      <c r="F53" s="202">
        <v>52659940324.340034</v>
      </c>
      <c r="G53" s="202">
        <v>0</v>
      </c>
      <c r="H53" s="202">
        <v>61392280383.629997</v>
      </c>
      <c r="I53" s="202">
        <v>114052220707.97003</v>
      </c>
    </row>
    <row r="54" spans="1:9">
      <c r="A54" s="201" t="s">
        <v>1049</v>
      </c>
      <c r="B54" s="202">
        <v>113541243053</v>
      </c>
      <c r="C54" s="202">
        <v>0</v>
      </c>
      <c r="D54" s="202">
        <v>0</v>
      </c>
      <c r="E54" s="202">
        <v>113541243053</v>
      </c>
      <c r="F54" s="202">
        <v>110348062499</v>
      </c>
      <c r="G54" s="202">
        <v>0</v>
      </c>
      <c r="H54" s="202">
        <v>0</v>
      </c>
      <c r="I54" s="202">
        <v>110348062499</v>
      </c>
    </row>
    <row r="55" spans="1:9">
      <c r="A55" s="201" t="s">
        <v>1050</v>
      </c>
      <c r="B55" s="202">
        <v>295869984143</v>
      </c>
      <c r="C55" s="202">
        <v>0</v>
      </c>
      <c r="D55" s="202">
        <v>0</v>
      </c>
      <c r="E55" s="202">
        <v>295869984143</v>
      </c>
      <c r="F55" s="202">
        <v>284132977559.69025</v>
      </c>
      <c r="G55" s="202">
        <v>0</v>
      </c>
      <c r="H55" s="202">
        <v>0</v>
      </c>
      <c r="I55" s="202">
        <v>284132977559.69025</v>
      </c>
    </row>
    <row r="56" spans="1:9">
      <c r="A56" s="201" t="s">
        <v>637</v>
      </c>
      <c r="B56" s="202">
        <v>910491648159</v>
      </c>
      <c r="C56" s="202">
        <v>353740770038</v>
      </c>
      <c r="D56" s="202">
        <v>109969900000</v>
      </c>
      <c r="E56" s="202">
        <v>1374202318197</v>
      </c>
      <c r="F56" s="202">
        <v>811287056206.66064</v>
      </c>
      <c r="G56" s="202">
        <v>228836092561.75995</v>
      </c>
      <c r="H56" s="202">
        <v>61392280383.629997</v>
      </c>
      <c r="I56" s="202">
        <v>1101515429152.0508</v>
      </c>
    </row>
  </sheetData>
  <mergeCells count="9">
    <mergeCell ref="A8:A9"/>
    <mergeCell ref="B8:E8"/>
    <mergeCell ref="F8:I8"/>
    <mergeCell ref="A1:I1"/>
    <mergeCell ref="A2:I2"/>
    <mergeCell ref="A3:I3"/>
    <mergeCell ref="A4:I4"/>
    <mergeCell ref="A5:I5"/>
    <mergeCell ref="A6:I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workbookViewId="0">
      <selection activeCell="C18" sqref="C18"/>
    </sheetView>
  </sheetViews>
  <sheetFormatPr defaultRowHeight="15"/>
  <cols>
    <col min="1" max="1" width="3.85546875" customWidth="1"/>
    <col min="2" max="2" width="4.5703125" customWidth="1"/>
    <col min="3" max="3" width="51.42578125" customWidth="1"/>
    <col min="4" max="4" width="12.85546875" customWidth="1"/>
    <col min="5" max="5" width="13.85546875" customWidth="1"/>
    <col min="6" max="6" width="13.5703125" customWidth="1"/>
    <col min="7" max="7" width="14.140625" customWidth="1"/>
    <col min="8" max="8" width="16.140625" customWidth="1"/>
    <col min="9" max="9" width="14.7109375" customWidth="1"/>
  </cols>
  <sheetData>
    <row r="1" spans="1:9">
      <c r="A1" s="540" t="s">
        <v>37</v>
      </c>
      <c r="B1" s="540"/>
      <c r="C1" s="540"/>
      <c r="D1" s="540"/>
      <c r="E1" s="540"/>
      <c r="F1" s="540"/>
      <c r="G1" s="540"/>
      <c r="H1" s="540"/>
      <c r="I1" s="540"/>
    </row>
    <row r="2" spans="1:9">
      <c r="A2" s="541" t="s">
        <v>33</v>
      </c>
      <c r="B2" s="541"/>
      <c r="C2" s="541"/>
      <c r="D2" s="541"/>
      <c r="E2" s="541"/>
      <c r="F2" s="541"/>
      <c r="G2" s="541"/>
      <c r="H2" s="541"/>
      <c r="I2" s="541"/>
    </row>
    <row r="3" spans="1:9" ht="15.75">
      <c r="A3" s="542" t="s">
        <v>35</v>
      </c>
      <c r="B3" s="542"/>
      <c r="C3" s="542"/>
      <c r="D3" s="542"/>
      <c r="E3" s="542"/>
      <c r="F3" s="542"/>
      <c r="G3" s="542"/>
      <c r="H3" s="542"/>
      <c r="I3" s="542"/>
    </row>
    <row r="4" spans="1:9" ht="18.75">
      <c r="A4" s="543" t="s">
        <v>34</v>
      </c>
      <c r="B4" s="543"/>
      <c r="C4" s="543"/>
      <c r="D4" s="543"/>
      <c r="E4" s="543"/>
      <c r="F4" s="543"/>
      <c r="G4" s="543"/>
      <c r="H4" s="543"/>
      <c r="I4" s="543"/>
    </row>
    <row r="5" spans="1:9" ht="15.75">
      <c r="A5" s="544" t="s">
        <v>46</v>
      </c>
      <c r="B5" s="544"/>
      <c r="C5" s="544"/>
      <c r="D5" s="544"/>
      <c r="E5" s="544"/>
      <c r="F5" s="544"/>
      <c r="G5" s="544"/>
      <c r="H5" s="544"/>
      <c r="I5" s="544"/>
    </row>
    <row r="6" spans="1:9">
      <c r="A6" s="545" t="s">
        <v>45</v>
      </c>
      <c r="B6" s="545"/>
      <c r="C6" s="545"/>
      <c r="D6" s="545"/>
      <c r="E6" s="545"/>
      <c r="F6" s="545"/>
      <c r="G6" s="545"/>
      <c r="H6" s="545"/>
      <c r="I6" s="545"/>
    </row>
    <row r="7" spans="1:9" ht="23.25">
      <c r="A7" s="2"/>
      <c r="B7" s="2"/>
      <c r="C7" s="2"/>
      <c r="D7" s="2"/>
      <c r="E7" s="1"/>
      <c r="F7" s="3"/>
      <c r="G7" s="536" t="s">
        <v>28</v>
      </c>
      <c r="H7" s="536"/>
      <c r="I7" s="536"/>
    </row>
    <row r="8" spans="1:9" ht="15.75">
      <c r="A8" s="537" t="s">
        <v>29</v>
      </c>
      <c r="B8" s="537"/>
      <c r="C8" s="537"/>
      <c r="D8" s="5" t="s">
        <v>14</v>
      </c>
      <c r="E8" s="6" t="s">
        <v>30</v>
      </c>
      <c r="F8" s="6" t="s">
        <v>36</v>
      </c>
      <c r="G8" s="6" t="s">
        <v>40</v>
      </c>
      <c r="H8" s="6" t="s">
        <v>47</v>
      </c>
      <c r="I8" s="6" t="s">
        <v>44</v>
      </c>
    </row>
    <row r="9" spans="1:9" ht="15.75">
      <c r="A9" s="7" t="s">
        <v>15</v>
      </c>
      <c r="B9" s="7"/>
      <c r="C9" s="7"/>
      <c r="D9" s="8">
        <f>SUM(D10:D13)</f>
        <v>653949.48419780005</v>
      </c>
      <c r="E9" s="8">
        <f>SUM(E10:E13)</f>
        <v>774677.19</v>
      </c>
      <c r="F9" s="8">
        <f>SUM(F10:F13)</f>
        <v>772995.46000000008</v>
      </c>
      <c r="G9" s="8">
        <v>782809.20702978002</v>
      </c>
      <c r="H9" s="8">
        <f>SUM(H10:H14)</f>
        <v>950146.10000000009</v>
      </c>
      <c r="I9" s="8">
        <f>SUM(I10:I14)</f>
        <v>900827.0488571201</v>
      </c>
    </row>
    <row r="10" spans="1:9">
      <c r="A10" s="9"/>
      <c r="B10" s="10" t="s">
        <v>0</v>
      </c>
      <c r="C10" s="9"/>
      <c r="D10" s="11">
        <v>553866.48186746007</v>
      </c>
      <c r="E10" s="11">
        <v>659491.5</v>
      </c>
      <c r="F10" s="11">
        <v>643376.30000000005</v>
      </c>
      <c r="G10" s="15">
        <v>613390.48368313001</v>
      </c>
      <c r="H10" s="20">
        <v>912949</v>
      </c>
      <c r="I10" s="15">
        <v>871998.1</v>
      </c>
    </row>
    <row r="11" spans="1:9">
      <c r="A11" s="9"/>
      <c r="B11" s="10" t="s">
        <v>1</v>
      </c>
      <c r="C11" s="9"/>
      <c r="D11" s="11">
        <v>55313.399310910005</v>
      </c>
      <c r="E11" s="11">
        <v>67226.100000000006</v>
      </c>
      <c r="F11" s="11">
        <v>89993.79</v>
      </c>
      <c r="G11" s="15">
        <v>92107.747792139999</v>
      </c>
      <c r="H11" s="21">
        <v>98809.4</v>
      </c>
      <c r="I11" s="15">
        <v>63889.77645908</v>
      </c>
    </row>
    <row r="12" spans="1:9">
      <c r="A12" s="9"/>
      <c r="B12" s="9" t="s">
        <v>39</v>
      </c>
      <c r="C12" s="9"/>
      <c r="D12" s="11">
        <v>41351.739534059998</v>
      </c>
      <c r="E12" s="11">
        <v>42435.77</v>
      </c>
      <c r="F12" s="11">
        <v>29584.2</v>
      </c>
      <c r="G12" s="15">
        <v>29745.190420340001</v>
      </c>
      <c r="H12" s="20">
        <v>60527.7</v>
      </c>
      <c r="I12" s="15">
        <v>35447.66074644</v>
      </c>
    </row>
    <row r="13" spans="1:9">
      <c r="A13" s="9"/>
      <c r="B13" s="9" t="s">
        <v>2</v>
      </c>
      <c r="C13" s="12"/>
      <c r="D13" s="11">
        <v>3417.86348537</v>
      </c>
      <c r="E13" s="11">
        <v>5523.82</v>
      </c>
      <c r="F13" s="11">
        <v>10041.17</v>
      </c>
      <c r="G13" s="15">
        <v>47565.785134170001</v>
      </c>
      <c r="H13" s="15"/>
      <c r="I13" s="15">
        <v>40433.011651599998</v>
      </c>
    </row>
    <row r="14" spans="1:9">
      <c r="A14" s="9"/>
      <c r="B14" s="9" t="s">
        <v>48</v>
      </c>
      <c r="C14" s="12"/>
      <c r="D14" s="11"/>
      <c r="E14" s="11"/>
      <c r="F14" s="11"/>
      <c r="G14" s="15"/>
      <c r="H14" s="20">
        <v>-122140</v>
      </c>
      <c r="I14" s="15">
        <v>-110941.5</v>
      </c>
    </row>
    <row r="15" spans="1:9" ht="15.75">
      <c r="A15" s="7" t="s">
        <v>38</v>
      </c>
      <c r="B15" s="7"/>
      <c r="C15" s="7"/>
      <c r="D15" s="8">
        <f t="shared" ref="D15:I15" si="0">D16+D17</f>
        <v>727364.47384141048</v>
      </c>
      <c r="E15" s="8">
        <f t="shared" si="0"/>
        <v>967633.22</v>
      </c>
      <c r="F15" s="8">
        <f t="shared" si="0"/>
        <v>957980.1</v>
      </c>
      <c r="G15" s="8">
        <f t="shared" si="0"/>
        <v>973233.63788061996</v>
      </c>
      <c r="H15" s="8">
        <f t="shared" si="0"/>
        <v>1301858.1000000001</v>
      </c>
      <c r="I15" s="8">
        <f t="shared" si="0"/>
        <v>1075053.40189049</v>
      </c>
    </row>
    <row r="16" spans="1:9">
      <c r="A16" s="9"/>
      <c r="B16" s="9" t="s">
        <v>4</v>
      </c>
      <c r="C16" s="9"/>
      <c r="D16" s="11">
        <v>518616.13884141046</v>
      </c>
      <c r="E16" s="11">
        <v>696919.55</v>
      </c>
      <c r="F16" s="11">
        <v>716417.58</v>
      </c>
      <c r="G16" s="15">
        <v>784148.94951757998</v>
      </c>
      <c r="H16" s="22">
        <v>948940.6</v>
      </c>
      <c r="I16" s="15">
        <v>846217.30932872999</v>
      </c>
    </row>
    <row r="17" spans="1:9">
      <c r="A17" s="9"/>
      <c r="B17" s="9" t="s">
        <v>5</v>
      </c>
      <c r="C17" s="9"/>
      <c r="D17" s="11">
        <v>208748.33499999999</v>
      </c>
      <c r="E17" s="11">
        <v>270713.67</v>
      </c>
      <c r="F17" s="11">
        <v>241562.52</v>
      </c>
      <c r="G17" s="15">
        <v>189084.68836304001</v>
      </c>
      <c r="H17" s="22">
        <v>352917.5</v>
      </c>
      <c r="I17" s="15">
        <v>228836.09256176002</v>
      </c>
    </row>
    <row r="18" spans="1:9" ht="15.75">
      <c r="A18" s="7" t="s">
        <v>31</v>
      </c>
      <c r="B18" s="7"/>
      <c r="C18" s="7"/>
      <c r="D18" s="8">
        <f t="shared" ref="D18:I18" si="1">D9-D15</f>
        <v>-73414.989643610432</v>
      </c>
      <c r="E18" s="8">
        <f t="shared" si="1"/>
        <v>-192956.03000000003</v>
      </c>
      <c r="F18" s="8">
        <f t="shared" si="1"/>
        <v>-184984.6399999999</v>
      </c>
      <c r="G18" s="8">
        <f t="shared" si="1"/>
        <v>-190424.43085083994</v>
      </c>
      <c r="H18" s="8">
        <f t="shared" si="1"/>
        <v>-351712</v>
      </c>
      <c r="I18" s="8">
        <f t="shared" si="1"/>
        <v>-174226.35303336987</v>
      </c>
    </row>
    <row r="19" spans="1:9" ht="15.75">
      <c r="A19" s="7" t="s">
        <v>24</v>
      </c>
      <c r="B19" s="7"/>
      <c r="C19" s="7"/>
      <c r="D19" s="8">
        <f>D20+D26+D31+D34</f>
        <v>-24745.629465940005</v>
      </c>
      <c r="E19" s="8">
        <f>E20+E26+E31+E34</f>
        <v>-112501.65999999999</v>
      </c>
      <c r="F19" s="8">
        <f>F20+F26+F31+F34</f>
        <v>-76873.389999999985</v>
      </c>
      <c r="G19" s="8">
        <f>G20+G26+G31+G34+G23</f>
        <v>-204669.98609703997</v>
      </c>
      <c r="H19" s="8">
        <f>H20+H26+H31+H34+H23</f>
        <v>-351712</v>
      </c>
      <c r="I19" s="8">
        <f>I20+I26+I31+I34+I23</f>
        <v>-278563.12</v>
      </c>
    </row>
    <row r="20" spans="1:9" ht="15.75">
      <c r="A20" s="9"/>
      <c r="B20" s="13" t="s">
        <v>10</v>
      </c>
      <c r="C20" s="13"/>
      <c r="D20" s="14">
        <f t="shared" ref="D20:I20" si="2">D21-D22</f>
        <v>26242.078011199999</v>
      </c>
      <c r="E20" s="14">
        <f t="shared" si="2"/>
        <v>15960.46</v>
      </c>
      <c r="F20" s="14">
        <f t="shared" si="2"/>
        <v>36360.839999999997</v>
      </c>
      <c r="G20" s="8">
        <f t="shared" si="2"/>
        <v>14863.777723249999</v>
      </c>
      <c r="H20" s="8">
        <f t="shared" si="2"/>
        <v>59708.4</v>
      </c>
      <c r="I20" s="8">
        <f t="shared" si="2"/>
        <v>7895.52</v>
      </c>
    </row>
    <row r="21" spans="1:9">
      <c r="A21" s="9"/>
      <c r="B21" s="9"/>
      <c r="C21" s="9" t="s">
        <v>12</v>
      </c>
      <c r="D21" s="15">
        <v>29182.292011199999</v>
      </c>
      <c r="E21" s="11">
        <v>19195.73</v>
      </c>
      <c r="F21" s="11">
        <v>39426.959999999999</v>
      </c>
      <c r="G21" s="11">
        <v>15063.40128</v>
      </c>
      <c r="H21" s="22">
        <v>59708.4</v>
      </c>
      <c r="I21" s="11">
        <v>10838.09</v>
      </c>
    </row>
    <row r="22" spans="1:9">
      <c r="A22" s="9"/>
      <c r="B22" s="9"/>
      <c r="C22" s="9" t="s">
        <v>16</v>
      </c>
      <c r="D22" s="15">
        <v>2940.2139999999999</v>
      </c>
      <c r="E22" s="15">
        <v>3235.27</v>
      </c>
      <c r="F22" s="11">
        <v>3066.12</v>
      </c>
      <c r="G22" s="11">
        <v>199.62355675000001</v>
      </c>
      <c r="H22" s="11">
        <v>0</v>
      </c>
      <c r="I22" s="11">
        <v>2942.57</v>
      </c>
    </row>
    <row r="23" spans="1:9" ht="15.75">
      <c r="A23" s="9"/>
      <c r="B23" s="13" t="s">
        <v>41</v>
      </c>
      <c r="C23" s="13"/>
      <c r="D23" s="11">
        <v>0</v>
      </c>
      <c r="E23" s="11">
        <v>0</v>
      </c>
      <c r="F23" s="11">
        <v>0</v>
      </c>
      <c r="G23" s="8">
        <f>G24-G25</f>
        <v>30984.770143780002</v>
      </c>
      <c r="H23" s="8">
        <f>H24-H25</f>
        <v>0</v>
      </c>
      <c r="I23" s="8">
        <f>I24-I25</f>
        <v>23305.940000000002</v>
      </c>
    </row>
    <row r="24" spans="1:9">
      <c r="A24" s="9"/>
      <c r="B24" s="9"/>
      <c r="C24" s="9" t="s">
        <v>42</v>
      </c>
      <c r="D24" s="11">
        <v>0</v>
      </c>
      <c r="E24" s="11">
        <v>0</v>
      </c>
      <c r="F24" s="11">
        <v>0</v>
      </c>
      <c r="G24" s="11">
        <v>32573.299716240002</v>
      </c>
      <c r="H24" s="11">
        <v>0</v>
      </c>
      <c r="I24" s="17">
        <v>23586.880000000001</v>
      </c>
    </row>
    <row r="25" spans="1:9">
      <c r="A25" s="9"/>
      <c r="B25" s="9"/>
      <c r="C25" s="9" t="s">
        <v>43</v>
      </c>
      <c r="D25" s="11">
        <v>0</v>
      </c>
      <c r="E25" s="11">
        <v>0</v>
      </c>
      <c r="F25" s="11">
        <v>0</v>
      </c>
      <c r="G25" s="11">
        <v>1588.5295724600001</v>
      </c>
      <c r="H25" s="11">
        <v>0</v>
      </c>
      <c r="I25" s="17">
        <v>280.94</v>
      </c>
    </row>
    <row r="26" spans="1:9" ht="15.75">
      <c r="A26" s="9"/>
      <c r="B26" s="13" t="s">
        <v>11</v>
      </c>
      <c r="C26" s="13"/>
      <c r="D26" s="14">
        <f t="shared" ref="D26:I26" si="3">D27-D28+D29-D30</f>
        <v>19436.795534059998</v>
      </c>
      <c r="E26" s="14">
        <f t="shared" si="3"/>
        <v>44777.04</v>
      </c>
      <c r="F26" s="14">
        <f t="shared" si="3"/>
        <v>58698.04</v>
      </c>
      <c r="G26" s="8">
        <f t="shared" si="3"/>
        <v>12727.468121920003</v>
      </c>
      <c r="H26" s="18">
        <f t="shared" si="3"/>
        <v>44726.3</v>
      </c>
      <c r="I26" s="18">
        <f t="shared" si="3"/>
        <v>26967.31</v>
      </c>
    </row>
    <row r="27" spans="1:9">
      <c r="A27" s="9"/>
      <c r="B27" s="9"/>
      <c r="C27" s="9" t="s">
        <v>6</v>
      </c>
      <c r="D27" s="15">
        <v>16603.688534059998</v>
      </c>
      <c r="E27" s="15">
        <v>44608.85</v>
      </c>
      <c r="F27" s="11">
        <v>58457.73</v>
      </c>
      <c r="G27" s="11">
        <v>10137.882271040002</v>
      </c>
      <c r="H27" s="23">
        <v>44376.3</v>
      </c>
      <c r="I27" s="17">
        <v>26775.58</v>
      </c>
    </row>
    <row r="28" spans="1:9">
      <c r="A28" s="9"/>
      <c r="B28" s="9"/>
      <c r="C28" s="9" t="s">
        <v>32</v>
      </c>
      <c r="D28" s="15">
        <v>0</v>
      </c>
      <c r="E28" s="11"/>
      <c r="F28" s="11">
        <v>0</v>
      </c>
      <c r="G28" s="11">
        <v>0</v>
      </c>
      <c r="H28" s="11">
        <v>0</v>
      </c>
      <c r="I28" s="17"/>
    </row>
    <row r="29" spans="1:9">
      <c r="A29" s="9"/>
      <c r="B29" s="9"/>
      <c r="C29" s="9" t="s">
        <v>7</v>
      </c>
      <c r="D29" s="15">
        <v>2833.107</v>
      </c>
      <c r="E29" s="15">
        <v>168.19</v>
      </c>
      <c r="F29" s="11">
        <v>240.31</v>
      </c>
      <c r="G29" s="11">
        <v>2589.5858508800002</v>
      </c>
      <c r="H29" s="11">
        <v>350</v>
      </c>
      <c r="I29" s="17">
        <v>191.73</v>
      </c>
    </row>
    <row r="30" spans="1:9" ht="15.75">
      <c r="A30" s="9"/>
      <c r="B30" s="9"/>
      <c r="C30" s="9" t="s">
        <v>23</v>
      </c>
      <c r="D30" s="15">
        <v>0</v>
      </c>
      <c r="E30" s="11">
        <v>0</v>
      </c>
      <c r="F30" s="16"/>
      <c r="G30" s="8">
        <v>0</v>
      </c>
      <c r="H30" s="8">
        <v>0</v>
      </c>
      <c r="I30" s="18"/>
    </row>
    <row r="31" spans="1:9" ht="15.75">
      <c r="A31" s="9"/>
      <c r="B31" s="13" t="s">
        <v>8</v>
      </c>
      <c r="C31" s="13"/>
      <c r="D31" s="14">
        <f t="shared" ref="D31:I31" si="4">D32-D33</f>
        <v>-21456.568011199994</v>
      </c>
      <c r="E31" s="14">
        <f t="shared" si="4"/>
        <v>-68286.959999999992</v>
      </c>
      <c r="F31" s="14">
        <f t="shared" si="4"/>
        <v>-109863.34</v>
      </c>
      <c r="G31" s="8">
        <f t="shared" si="4"/>
        <v>-103737.49127951</v>
      </c>
      <c r="H31" s="18">
        <f t="shared" si="4"/>
        <v>-276421.2</v>
      </c>
      <c r="I31" s="18">
        <f t="shared" si="4"/>
        <v>-150854.31</v>
      </c>
    </row>
    <row r="32" spans="1:9">
      <c r="A32" s="9"/>
      <c r="B32" s="9"/>
      <c r="C32" s="9" t="s">
        <v>17</v>
      </c>
      <c r="D32" s="15">
        <v>22703.217000000001</v>
      </c>
      <c r="E32" s="11">
        <v>18589.22</v>
      </c>
      <c r="F32" s="11">
        <v>20038.919999999998</v>
      </c>
      <c r="G32" s="11">
        <v>23560.44763088</v>
      </c>
      <c r="H32" s="11">
        <v>23078.1</v>
      </c>
      <c r="I32" s="17">
        <v>23329.15</v>
      </c>
    </row>
    <row r="33" spans="1:9">
      <c r="A33" s="9"/>
      <c r="B33" s="9"/>
      <c r="C33" s="9" t="s">
        <v>18</v>
      </c>
      <c r="D33" s="15">
        <v>44159.785011199994</v>
      </c>
      <c r="E33" s="15">
        <v>86876.18</v>
      </c>
      <c r="F33" s="11">
        <v>129902.26</v>
      </c>
      <c r="G33" s="11">
        <v>127297.93891039</v>
      </c>
      <c r="H33" s="11">
        <v>299499.3</v>
      </c>
      <c r="I33" s="17">
        <v>174183.46</v>
      </c>
    </row>
    <row r="34" spans="1:9" ht="15.75">
      <c r="A34" s="9"/>
      <c r="B34" s="13" t="s">
        <v>9</v>
      </c>
      <c r="C34" s="13"/>
      <c r="D34" s="14">
        <f t="shared" ref="D34:I34" si="5">D35-D36</f>
        <v>-48967.935000000005</v>
      </c>
      <c r="E34" s="14">
        <f t="shared" si="5"/>
        <v>-104952.2</v>
      </c>
      <c r="F34" s="14">
        <f t="shared" si="5"/>
        <v>-62068.93</v>
      </c>
      <c r="G34" s="8">
        <f t="shared" si="5"/>
        <v>-159508.51080647999</v>
      </c>
      <c r="H34" s="18">
        <f t="shared" si="5"/>
        <v>-179725.5</v>
      </c>
      <c r="I34" s="18">
        <f t="shared" si="5"/>
        <v>-185877.58000000002</v>
      </c>
    </row>
    <row r="35" spans="1:9">
      <c r="A35" s="9"/>
      <c r="B35" s="9"/>
      <c r="C35" s="9" t="s">
        <v>20</v>
      </c>
      <c r="D35" s="15">
        <v>38561.404000000002</v>
      </c>
      <c r="E35" s="15">
        <v>37084.61</v>
      </c>
      <c r="F35" s="11">
        <v>34313.07</v>
      </c>
      <c r="G35" s="11">
        <v>33977.029543069999</v>
      </c>
      <c r="H35" s="11">
        <v>45274.5</v>
      </c>
      <c r="I35" s="17">
        <v>36901.14</v>
      </c>
    </row>
    <row r="36" spans="1:9">
      <c r="A36" s="9"/>
      <c r="B36" s="9"/>
      <c r="C36" s="9" t="s">
        <v>19</v>
      </c>
      <c r="D36" s="15">
        <v>87529.339000000007</v>
      </c>
      <c r="E36" s="15">
        <v>142036.81</v>
      </c>
      <c r="F36" s="11">
        <v>96382</v>
      </c>
      <c r="G36" s="11">
        <v>193485.54034954999</v>
      </c>
      <c r="H36" s="11">
        <v>225000</v>
      </c>
      <c r="I36" s="17">
        <v>222778.72</v>
      </c>
    </row>
    <row r="37" spans="1:9" ht="15.75">
      <c r="A37" s="538" t="s">
        <v>25</v>
      </c>
      <c r="B37" s="538"/>
      <c r="C37" s="538"/>
      <c r="D37" s="8">
        <f t="shared" ref="D37:I37" si="6">D18-D19</f>
        <v>-48669.360177670431</v>
      </c>
      <c r="E37" s="8">
        <f t="shared" si="6"/>
        <v>-80454.370000000039</v>
      </c>
      <c r="F37" s="8">
        <f t="shared" si="6"/>
        <v>-108111.24999999991</v>
      </c>
      <c r="G37" s="8">
        <f t="shared" si="6"/>
        <v>14245.555246200034</v>
      </c>
      <c r="H37" s="18">
        <f t="shared" si="6"/>
        <v>0</v>
      </c>
      <c r="I37" s="18">
        <f t="shared" si="6"/>
        <v>104336.76696663012</v>
      </c>
    </row>
    <row r="38" spans="1:9" ht="15.75">
      <c r="A38" s="7" t="s">
        <v>26</v>
      </c>
      <c r="B38" s="7"/>
      <c r="C38" s="7"/>
      <c r="D38" s="8">
        <f t="shared" ref="D38:I38" si="7">D40-D39</f>
        <v>-93.985000000000014</v>
      </c>
      <c r="E38" s="8">
        <f t="shared" si="7"/>
        <v>-28651.317309999999</v>
      </c>
      <c r="F38" s="8">
        <f t="shared" si="7"/>
        <v>-135.99</v>
      </c>
      <c r="G38" s="8">
        <f t="shared" si="7"/>
        <v>-98.786910859999992</v>
      </c>
      <c r="H38" s="18">
        <f t="shared" si="7"/>
        <v>0</v>
      </c>
      <c r="I38" s="18">
        <f t="shared" si="7"/>
        <v>0</v>
      </c>
    </row>
    <row r="39" spans="1:9">
      <c r="A39" s="9"/>
      <c r="B39" s="9" t="s">
        <v>21</v>
      </c>
      <c r="C39" s="9"/>
      <c r="D39" s="15">
        <v>0</v>
      </c>
      <c r="E39" s="15">
        <f>992071/1000000+28287.1</f>
        <v>28288.092070999999</v>
      </c>
      <c r="F39" s="16">
        <v>0.57999999999999996</v>
      </c>
      <c r="G39" s="15">
        <v>0</v>
      </c>
      <c r="H39" s="15"/>
      <c r="I39" s="19"/>
    </row>
    <row r="40" spans="1:9">
      <c r="A40" s="9"/>
      <c r="B40" s="9" t="s">
        <v>3</v>
      </c>
      <c r="C40" s="9"/>
      <c r="D40" s="15">
        <f>-D41+D42</f>
        <v>-93.985000000000014</v>
      </c>
      <c r="E40" s="15">
        <f>-E41+E42</f>
        <v>-363.22523899999999</v>
      </c>
      <c r="F40" s="15">
        <f>-F41+F42</f>
        <v>-135.41</v>
      </c>
      <c r="G40" s="15">
        <f>-G41-G42</f>
        <v>-98.786910859999992</v>
      </c>
      <c r="H40" s="15"/>
      <c r="I40" s="19">
        <f>-I41-I42</f>
        <v>0</v>
      </c>
    </row>
    <row r="41" spans="1:9">
      <c r="A41" s="24"/>
      <c r="B41" s="24"/>
      <c r="C41" s="24" t="s">
        <v>13</v>
      </c>
      <c r="D41" s="25">
        <v>94.055000000000007</v>
      </c>
      <c r="E41" s="25">
        <f>252.51+110.98</f>
        <v>363.49</v>
      </c>
      <c r="F41" s="26">
        <v>135.41</v>
      </c>
      <c r="G41" s="27">
        <v>98.491310859999999</v>
      </c>
      <c r="H41" s="27"/>
      <c r="I41" s="28">
        <v>0</v>
      </c>
    </row>
    <row r="42" spans="1:9">
      <c r="A42" s="1"/>
      <c r="B42" s="1"/>
      <c r="C42" s="29" t="s">
        <v>22</v>
      </c>
      <c r="D42" s="30">
        <v>7.0000000000000007E-2</v>
      </c>
      <c r="E42" s="30">
        <f>264761/1000000</f>
        <v>0.26476100000000002</v>
      </c>
      <c r="F42" s="31">
        <v>0</v>
      </c>
      <c r="G42" s="32">
        <v>0.29559999999999997</v>
      </c>
      <c r="H42" s="32"/>
      <c r="I42" s="33"/>
    </row>
    <row r="43" spans="1:9" ht="15.75">
      <c r="A43" s="539" t="s">
        <v>27</v>
      </c>
      <c r="B43" s="539"/>
      <c r="C43" s="539"/>
      <c r="D43" s="34">
        <f t="shared" ref="D43:I43" si="8">D37-D38</f>
        <v>-48575.37517767043</v>
      </c>
      <c r="E43" s="34">
        <f t="shared" si="8"/>
        <v>-51803.05269000004</v>
      </c>
      <c r="F43" s="34">
        <f t="shared" si="8"/>
        <v>-107975.25999999991</v>
      </c>
      <c r="G43" s="34">
        <f t="shared" si="8"/>
        <v>14344.342157060035</v>
      </c>
      <c r="H43" s="34">
        <f t="shared" si="8"/>
        <v>0</v>
      </c>
      <c r="I43" s="34">
        <f t="shared" si="8"/>
        <v>104336.76696663012</v>
      </c>
    </row>
    <row r="44" spans="1:9" ht="15.75" customHeight="1">
      <c r="A44" s="35"/>
      <c r="B44" s="36" t="s">
        <v>49</v>
      </c>
      <c r="C44" s="37"/>
      <c r="D44" s="34">
        <v>-22686.234289389657</v>
      </c>
      <c r="E44" s="34">
        <v>-71261.609467060087</v>
      </c>
      <c r="F44" s="34">
        <v>-123064.66215706013</v>
      </c>
      <c r="G44" s="34">
        <v>-231039.92215706003</v>
      </c>
      <c r="H44" s="34"/>
      <c r="I44" s="34">
        <v>-216695.58</v>
      </c>
    </row>
    <row r="45" spans="1:9" ht="15.75" customHeight="1" thickBot="1">
      <c r="B45" s="38" t="s">
        <v>50</v>
      </c>
      <c r="C45" s="39"/>
      <c r="D45" s="40">
        <f t="shared" ref="D45:H45" si="9">D44+D43</f>
        <v>-71261.609467060087</v>
      </c>
      <c r="E45" s="40">
        <f t="shared" si="9"/>
        <v>-123064.66215706013</v>
      </c>
      <c r="F45" s="40">
        <f t="shared" si="9"/>
        <v>-231039.92215706003</v>
      </c>
      <c r="G45" s="40">
        <f t="shared" si="9"/>
        <v>-216695.58</v>
      </c>
      <c r="H45" s="40">
        <f t="shared" si="9"/>
        <v>0</v>
      </c>
      <c r="I45" s="40">
        <f>I44+I43</f>
        <v>-112358.81303336986</v>
      </c>
    </row>
    <row r="46" spans="1:9">
      <c r="I46" s="4"/>
    </row>
    <row r="47" spans="1:9">
      <c r="E47" s="4"/>
    </row>
    <row r="48" spans="1:9">
      <c r="H48" s="4"/>
    </row>
  </sheetData>
  <mergeCells count="10">
    <mergeCell ref="G7:I7"/>
    <mergeCell ref="A8:C8"/>
    <mergeCell ref="A37:C37"/>
    <mergeCell ref="A43:C43"/>
    <mergeCell ref="A1:I1"/>
    <mergeCell ref="A2:I2"/>
    <mergeCell ref="A3:I3"/>
    <mergeCell ref="A4:I4"/>
    <mergeCell ref="A5:I5"/>
    <mergeCell ref="A6:I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87"/>
  <sheetViews>
    <sheetView topLeftCell="A16" workbookViewId="0">
      <selection activeCell="N12" sqref="N12"/>
    </sheetView>
  </sheetViews>
  <sheetFormatPr defaultRowHeight="12.75"/>
  <cols>
    <col min="1" max="1" width="7.5703125" style="206" customWidth="1"/>
    <col min="2" max="2" width="15.140625" style="85" customWidth="1"/>
    <col min="3" max="9" width="11.28515625" style="85" bestFit="1" customWidth="1"/>
    <col min="10" max="10" width="11.7109375" style="85" bestFit="1" customWidth="1"/>
    <col min="11" max="13" width="11.28515625" style="85" bestFit="1" customWidth="1"/>
    <col min="14" max="14" width="12.85546875" style="85" bestFit="1" customWidth="1"/>
    <col min="15" max="17" width="11.28515625" style="220" bestFit="1" customWidth="1"/>
    <col min="18" max="18" width="12.85546875" style="220" bestFit="1" customWidth="1"/>
    <col min="19" max="21" width="11.28515625" style="220" bestFit="1" customWidth="1"/>
    <col min="22" max="22" width="12.85546875" style="220" bestFit="1" customWidth="1"/>
    <col min="23" max="256" width="9.140625" style="85"/>
    <col min="257" max="257" width="7.5703125" style="85" customWidth="1"/>
    <col min="258" max="258" width="15.140625" style="85" customWidth="1"/>
    <col min="259" max="265" width="11.28515625" style="85" bestFit="1" customWidth="1"/>
    <col min="266" max="266" width="11.7109375" style="85" bestFit="1" customWidth="1"/>
    <col min="267" max="269" width="11.28515625" style="85" bestFit="1" customWidth="1"/>
    <col min="270" max="270" width="12.85546875" style="85" bestFit="1" customWidth="1"/>
    <col min="271" max="273" width="11.28515625" style="85" bestFit="1" customWidth="1"/>
    <col min="274" max="274" width="12.85546875" style="85" bestFit="1" customWidth="1"/>
    <col min="275" max="277" width="11.28515625" style="85" bestFit="1" customWidth="1"/>
    <col min="278" max="278" width="12.85546875" style="85" bestFit="1" customWidth="1"/>
    <col min="279" max="512" width="9.140625" style="85"/>
    <col min="513" max="513" width="7.5703125" style="85" customWidth="1"/>
    <col min="514" max="514" width="15.140625" style="85" customWidth="1"/>
    <col min="515" max="521" width="11.28515625" style="85" bestFit="1" customWidth="1"/>
    <col min="522" max="522" width="11.7109375" style="85" bestFit="1" customWidth="1"/>
    <col min="523" max="525" width="11.28515625" style="85" bestFit="1" customWidth="1"/>
    <col min="526" max="526" width="12.85546875" style="85" bestFit="1" customWidth="1"/>
    <col min="527" max="529" width="11.28515625" style="85" bestFit="1" customWidth="1"/>
    <col min="530" max="530" width="12.85546875" style="85" bestFit="1" customWidth="1"/>
    <col min="531" max="533" width="11.28515625" style="85" bestFit="1" customWidth="1"/>
    <col min="534" max="534" width="12.85546875" style="85" bestFit="1" customWidth="1"/>
    <col min="535" max="768" width="9.140625" style="85"/>
    <col min="769" max="769" width="7.5703125" style="85" customWidth="1"/>
    <col min="770" max="770" width="15.140625" style="85" customWidth="1"/>
    <col min="771" max="777" width="11.28515625" style="85" bestFit="1" customWidth="1"/>
    <col min="778" max="778" width="11.7109375" style="85" bestFit="1" customWidth="1"/>
    <col min="779" max="781" width="11.28515625" style="85" bestFit="1" customWidth="1"/>
    <col min="782" max="782" width="12.85546875" style="85" bestFit="1" customWidth="1"/>
    <col min="783" max="785" width="11.28515625" style="85" bestFit="1" customWidth="1"/>
    <col min="786" max="786" width="12.85546875" style="85" bestFit="1" customWidth="1"/>
    <col min="787" max="789" width="11.28515625" style="85" bestFit="1" customWidth="1"/>
    <col min="790" max="790" width="12.85546875" style="85" bestFit="1" customWidth="1"/>
    <col min="791" max="1024" width="9.140625" style="85"/>
    <col min="1025" max="1025" width="7.5703125" style="85" customWidth="1"/>
    <col min="1026" max="1026" width="15.140625" style="85" customWidth="1"/>
    <col min="1027" max="1033" width="11.28515625" style="85" bestFit="1" customWidth="1"/>
    <col min="1034" max="1034" width="11.7109375" style="85" bestFit="1" customWidth="1"/>
    <col min="1035" max="1037" width="11.28515625" style="85" bestFit="1" customWidth="1"/>
    <col min="1038" max="1038" width="12.85546875" style="85" bestFit="1" customWidth="1"/>
    <col min="1039" max="1041" width="11.28515625" style="85" bestFit="1" customWidth="1"/>
    <col min="1042" max="1042" width="12.85546875" style="85" bestFit="1" customWidth="1"/>
    <col min="1043" max="1045" width="11.28515625" style="85" bestFit="1" customWidth="1"/>
    <col min="1046" max="1046" width="12.85546875" style="85" bestFit="1" customWidth="1"/>
    <col min="1047" max="1280" width="9.140625" style="85"/>
    <col min="1281" max="1281" width="7.5703125" style="85" customWidth="1"/>
    <col min="1282" max="1282" width="15.140625" style="85" customWidth="1"/>
    <col min="1283" max="1289" width="11.28515625" style="85" bestFit="1" customWidth="1"/>
    <col min="1290" max="1290" width="11.7109375" style="85" bestFit="1" customWidth="1"/>
    <col min="1291" max="1293" width="11.28515625" style="85" bestFit="1" customWidth="1"/>
    <col min="1294" max="1294" width="12.85546875" style="85" bestFit="1" customWidth="1"/>
    <col min="1295" max="1297" width="11.28515625" style="85" bestFit="1" customWidth="1"/>
    <col min="1298" max="1298" width="12.85546875" style="85" bestFit="1" customWidth="1"/>
    <col min="1299" max="1301" width="11.28515625" style="85" bestFit="1" customWidth="1"/>
    <col min="1302" max="1302" width="12.85546875" style="85" bestFit="1" customWidth="1"/>
    <col min="1303" max="1536" width="9.140625" style="85"/>
    <col min="1537" max="1537" width="7.5703125" style="85" customWidth="1"/>
    <col min="1538" max="1538" width="15.140625" style="85" customWidth="1"/>
    <col min="1539" max="1545" width="11.28515625" style="85" bestFit="1" customWidth="1"/>
    <col min="1546" max="1546" width="11.7109375" style="85" bestFit="1" customWidth="1"/>
    <col min="1547" max="1549" width="11.28515625" style="85" bestFit="1" customWidth="1"/>
    <col min="1550" max="1550" width="12.85546875" style="85" bestFit="1" customWidth="1"/>
    <col min="1551" max="1553" width="11.28515625" style="85" bestFit="1" customWidth="1"/>
    <col min="1554" max="1554" width="12.85546875" style="85" bestFit="1" customWidth="1"/>
    <col min="1555" max="1557" width="11.28515625" style="85" bestFit="1" customWidth="1"/>
    <col min="1558" max="1558" width="12.85546875" style="85" bestFit="1" customWidth="1"/>
    <col min="1559" max="1792" width="9.140625" style="85"/>
    <col min="1793" max="1793" width="7.5703125" style="85" customWidth="1"/>
    <col min="1794" max="1794" width="15.140625" style="85" customWidth="1"/>
    <col min="1795" max="1801" width="11.28515625" style="85" bestFit="1" customWidth="1"/>
    <col min="1802" max="1802" width="11.7109375" style="85" bestFit="1" customWidth="1"/>
    <col min="1803" max="1805" width="11.28515625" style="85" bestFit="1" customWidth="1"/>
    <col min="1806" max="1806" width="12.85546875" style="85" bestFit="1" customWidth="1"/>
    <col min="1807" max="1809" width="11.28515625" style="85" bestFit="1" customWidth="1"/>
    <col min="1810" max="1810" width="12.85546875" style="85" bestFit="1" customWidth="1"/>
    <col min="1811" max="1813" width="11.28515625" style="85" bestFit="1" customWidth="1"/>
    <col min="1814" max="1814" width="12.85546875" style="85" bestFit="1" customWidth="1"/>
    <col min="1815" max="2048" width="9.140625" style="85"/>
    <col min="2049" max="2049" width="7.5703125" style="85" customWidth="1"/>
    <col min="2050" max="2050" width="15.140625" style="85" customWidth="1"/>
    <col min="2051" max="2057" width="11.28515625" style="85" bestFit="1" customWidth="1"/>
    <col min="2058" max="2058" width="11.7109375" style="85" bestFit="1" customWidth="1"/>
    <col min="2059" max="2061" width="11.28515625" style="85" bestFit="1" customWidth="1"/>
    <col min="2062" max="2062" width="12.85546875" style="85" bestFit="1" customWidth="1"/>
    <col min="2063" max="2065" width="11.28515625" style="85" bestFit="1" customWidth="1"/>
    <col min="2066" max="2066" width="12.85546875" style="85" bestFit="1" customWidth="1"/>
    <col min="2067" max="2069" width="11.28515625" style="85" bestFit="1" customWidth="1"/>
    <col min="2070" max="2070" width="12.85546875" style="85" bestFit="1" customWidth="1"/>
    <col min="2071" max="2304" width="9.140625" style="85"/>
    <col min="2305" max="2305" width="7.5703125" style="85" customWidth="1"/>
    <col min="2306" max="2306" width="15.140625" style="85" customWidth="1"/>
    <col min="2307" max="2313" width="11.28515625" style="85" bestFit="1" customWidth="1"/>
    <col min="2314" max="2314" width="11.7109375" style="85" bestFit="1" customWidth="1"/>
    <col min="2315" max="2317" width="11.28515625" style="85" bestFit="1" customWidth="1"/>
    <col min="2318" max="2318" width="12.85546875" style="85" bestFit="1" customWidth="1"/>
    <col min="2319" max="2321" width="11.28515625" style="85" bestFit="1" customWidth="1"/>
    <col min="2322" max="2322" width="12.85546875" style="85" bestFit="1" customWidth="1"/>
    <col min="2323" max="2325" width="11.28515625" style="85" bestFit="1" customWidth="1"/>
    <col min="2326" max="2326" width="12.85546875" style="85" bestFit="1" customWidth="1"/>
    <col min="2327" max="2560" width="9.140625" style="85"/>
    <col min="2561" max="2561" width="7.5703125" style="85" customWidth="1"/>
    <col min="2562" max="2562" width="15.140625" style="85" customWidth="1"/>
    <col min="2563" max="2569" width="11.28515625" style="85" bestFit="1" customWidth="1"/>
    <col min="2570" max="2570" width="11.7109375" style="85" bestFit="1" customWidth="1"/>
    <col min="2571" max="2573" width="11.28515625" style="85" bestFit="1" customWidth="1"/>
    <col min="2574" max="2574" width="12.85546875" style="85" bestFit="1" customWidth="1"/>
    <col min="2575" max="2577" width="11.28515625" style="85" bestFit="1" customWidth="1"/>
    <col min="2578" max="2578" width="12.85546875" style="85" bestFit="1" customWidth="1"/>
    <col min="2579" max="2581" width="11.28515625" style="85" bestFit="1" customWidth="1"/>
    <col min="2582" max="2582" width="12.85546875" style="85" bestFit="1" customWidth="1"/>
    <col min="2583" max="2816" width="9.140625" style="85"/>
    <col min="2817" max="2817" width="7.5703125" style="85" customWidth="1"/>
    <col min="2818" max="2818" width="15.140625" style="85" customWidth="1"/>
    <col min="2819" max="2825" width="11.28515625" style="85" bestFit="1" customWidth="1"/>
    <col min="2826" max="2826" width="11.7109375" style="85" bestFit="1" customWidth="1"/>
    <col min="2827" max="2829" width="11.28515625" style="85" bestFit="1" customWidth="1"/>
    <col min="2830" max="2830" width="12.85546875" style="85" bestFit="1" customWidth="1"/>
    <col min="2831" max="2833" width="11.28515625" style="85" bestFit="1" customWidth="1"/>
    <col min="2834" max="2834" width="12.85546875" style="85" bestFit="1" customWidth="1"/>
    <col min="2835" max="2837" width="11.28515625" style="85" bestFit="1" customWidth="1"/>
    <col min="2838" max="2838" width="12.85546875" style="85" bestFit="1" customWidth="1"/>
    <col min="2839" max="3072" width="9.140625" style="85"/>
    <col min="3073" max="3073" width="7.5703125" style="85" customWidth="1"/>
    <col min="3074" max="3074" width="15.140625" style="85" customWidth="1"/>
    <col min="3075" max="3081" width="11.28515625" style="85" bestFit="1" customWidth="1"/>
    <col min="3082" max="3082" width="11.7109375" style="85" bestFit="1" customWidth="1"/>
    <col min="3083" max="3085" width="11.28515625" style="85" bestFit="1" customWidth="1"/>
    <col min="3086" max="3086" width="12.85546875" style="85" bestFit="1" customWidth="1"/>
    <col min="3087" max="3089" width="11.28515625" style="85" bestFit="1" customWidth="1"/>
    <col min="3090" max="3090" width="12.85546875" style="85" bestFit="1" customWidth="1"/>
    <col min="3091" max="3093" width="11.28515625" style="85" bestFit="1" customWidth="1"/>
    <col min="3094" max="3094" width="12.85546875" style="85" bestFit="1" customWidth="1"/>
    <col min="3095" max="3328" width="9.140625" style="85"/>
    <col min="3329" max="3329" width="7.5703125" style="85" customWidth="1"/>
    <col min="3330" max="3330" width="15.140625" style="85" customWidth="1"/>
    <col min="3331" max="3337" width="11.28515625" style="85" bestFit="1" customWidth="1"/>
    <col min="3338" max="3338" width="11.7109375" style="85" bestFit="1" customWidth="1"/>
    <col min="3339" max="3341" width="11.28515625" style="85" bestFit="1" customWidth="1"/>
    <col min="3342" max="3342" width="12.85546875" style="85" bestFit="1" customWidth="1"/>
    <col min="3343" max="3345" width="11.28515625" style="85" bestFit="1" customWidth="1"/>
    <col min="3346" max="3346" width="12.85546875" style="85" bestFit="1" customWidth="1"/>
    <col min="3347" max="3349" width="11.28515625" style="85" bestFit="1" customWidth="1"/>
    <col min="3350" max="3350" width="12.85546875" style="85" bestFit="1" customWidth="1"/>
    <col min="3351" max="3584" width="9.140625" style="85"/>
    <col min="3585" max="3585" width="7.5703125" style="85" customWidth="1"/>
    <col min="3586" max="3586" width="15.140625" style="85" customWidth="1"/>
    <col min="3587" max="3593" width="11.28515625" style="85" bestFit="1" customWidth="1"/>
    <col min="3594" max="3594" width="11.7109375" style="85" bestFit="1" customWidth="1"/>
    <col min="3595" max="3597" width="11.28515625" style="85" bestFit="1" customWidth="1"/>
    <col min="3598" max="3598" width="12.85546875" style="85" bestFit="1" customWidth="1"/>
    <col min="3599" max="3601" width="11.28515625" style="85" bestFit="1" customWidth="1"/>
    <col min="3602" max="3602" width="12.85546875" style="85" bestFit="1" customWidth="1"/>
    <col min="3603" max="3605" width="11.28515625" style="85" bestFit="1" customWidth="1"/>
    <col min="3606" max="3606" width="12.85546875" style="85" bestFit="1" customWidth="1"/>
    <col min="3607" max="3840" width="9.140625" style="85"/>
    <col min="3841" max="3841" width="7.5703125" style="85" customWidth="1"/>
    <col min="3842" max="3842" width="15.140625" style="85" customWidth="1"/>
    <col min="3843" max="3849" width="11.28515625" style="85" bestFit="1" customWidth="1"/>
    <col min="3850" max="3850" width="11.7109375" style="85" bestFit="1" customWidth="1"/>
    <col min="3851" max="3853" width="11.28515625" style="85" bestFit="1" customWidth="1"/>
    <col min="3854" max="3854" width="12.85546875" style="85" bestFit="1" customWidth="1"/>
    <col min="3855" max="3857" width="11.28515625" style="85" bestFit="1" customWidth="1"/>
    <col min="3858" max="3858" width="12.85546875" style="85" bestFit="1" customWidth="1"/>
    <col min="3859" max="3861" width="11.28515625" style="85" bestFit="1" customWidth="1"/>
    <col min="3862" max="3862" width="12.85546875" style="85" bestFit="1" customWidth="1"/>
    <col min="3863" max="4096" width="9.140625" style="85"/>
    <col min="4097" max="4097" width="7.5703125" style="85" customWidth="1"/>
    <col min="4098" max="4098" width="15.140625" style="85" customWidth="1"/>
    <col min="4099" max="4105" width="11.28515625" style="85" bestFit="1" customWidth="1"/>
    <col min="4106" max="4106" width="11.7109375" style="85" bestFit="1" customWidth="1"/>
    <col min="4107" max="4109" width="11.28515625" style="85" bestFit="1" customWidth="1"/>
    <col min="4110" max="4110" width="12.85546875" style="85" bestFit="1" customWidth="1"/>
    <col min="4111" max="4113" width="11.28515625" style="85" bestFit="1" customWidth="1"/>
    <col min="4114" max="4114" width="12.85546875" style="85" bestFit="1" customWidth="1"/>
    <col min="4115" max="4117" width="11.28515625" style="85" bestFit="1" customWidth="1"/>
    <col min="4118" max="4118" width="12.85546875" style="85" bestFit="1" customWidth="1"/>
    <col min="4119" max="4352" width="9.140625" style="85"/>
    <col min="4353" max="4353" width="7.5703125" style="85" customWidth="1"/>
    <col min="4354" max="4354" width="15.140625" style="85" customWidth="1"/>
    <col min="4355" max="4361" width="11.28515625" style="85" bestFit="1" customWidth="1"/>
    <col min="4362" max="4362" width="11.7109375" style="85" bestFit="1" customWidth="1"/>
    <col min="4363" max="4365" width="11.28515625" style="85" bestFit="1" customWidth="1"/>
    <col min="4366" max="4366" width="12.85546875" style="85" bestFit="1" customWidth="1"/>
    <col min="4367" max="4369" width="11.28515625" style="85" bestFit="1" customWidth="1"/>
    <col min="4370" max="4370" width="12.85546875" style="85" bestFit="1" customWidth="1"/>
    <col min="4371" max="4373" width="11.28515625" style="85" bestFit="1" customWidth="1"/>
    <col min="4374" max="4374" width="12.85546875" style="85" bestFit="1" customWidth="1"/>
    <col min="4375" max="4608" width="9.140625" style="85"/>
    <col min="4609" max="4609" width="7.5703125" style="85" customWidth="1"/>
    <col min="4610" max="4610" width="15.140625" style="85" customWidth="1"/>
    <col min="4611" max="4617" width="11.28515625" style="85" bestFit="1" customWidth="1"/>
    <col min="4618" max="4618" width="11.7109375" style="85" bestFit="1" customWidth="1"/>
    <col min="4619" max="4621" width="11.28515625" style="85" bestFit="1" customWidth="1"/>
    <col min="4622" max="4622" width="12.85546875" style="85" bestFit="1" customWidth="1"/>
    <col min="4623" max="4625" width="11.28515625" style="85" bestFit="1" customWidth="1"/>
    <col min="4626" max="4626" width="12.85546875" style="85" bestFit="1" customWidth="1"/>
    <col min="4627" max="4629" width="11.28515625" style="85" bestFit="1" customWidth="1"/>
    <col min="4630" max="4630" width="12.85546875" style="85" bestFit="1" customWidth="1"/>
    <col min="4631" max="4864" width="9.140625" style="85"/>
    <col min="4865" max="4865" width="7.5703125" style="85" customWidth="1"/>
    <col min="4866" max="4866" width="15.140625" style="85" customWidth="1"/>
    <col min="4867" max="4873" width="11.28515625" style="85" bestFit="1" customWidth="1"/>
    <col min="4874" max="4874" width="11.7109375" style="85" bestFit="1" customWidth="1"/>
    <col min="4875" max="4877" width="11.28515625" style="85" bestFit="1" customWidth="1"/>
    <col min="4878" max="4878" width="12.85546875" style="85" bestFit="1" customWidth="1"/>
    <col min="4879" max="4881" width="11.28515625" style="85" bestFit="1" customWidth="1"/>
    <col min="4882" max="4882" width="12.85546875" style="85" bestFit="1" customWidth="1"/>
    <col min="4883" max="4885" width="11.28515625" style="85" bestFit="1" customWidth="1"/>
    <col min="4886" max="4886" width="12.85546875" style="85" bestFit="1" customWidth="1"/>
    <col min="4887" max="5120" width="9.140625" style="85"/>
    <col min="5121" max="5121" width="7.5703125" style="85" customWidth="1"/>
    <col min="5122" max="5122" width="15.140625" style="85" customWidth="1"/>
    <col min="5123" max="5129" width="11.28515625" style="85" bestFit="1" customWidth="1"/>
    <col min="5130" max="5130" width="11.7109375" style="85" bestFit="1" customWidth="1"/>
    <col min="5131" max="5133" width="11.28515625" style="85" bestFit="1" customWidth="1"/>
    <col min="5134" max="5134" width="12.85546875" style="85" bestFit="1" customWidth="1"/>
    <col min="5135" max="5137" width="11.28515625" style="85" bestFit="1" customWidth="1"/>
    <col min="5138" max="5138" width="12.85546875" style="85" bestFit="1" customWidth="1"/>
    <col min="5139" max="5141" width="11.28515625" style="85" bestFit="1" customWidth="1"/>
    <col min="5142" max="5142" width="12.85546875" style="85" bestFit="1" customWidth="1"/>
    <col min="5143" max="5376" width="9.140625" style="85"/>
    <col min="5377" max="5377" width="7.5703125" style="85" customWidth="1"/>
    <col min="5378" max="5378" width="15.140625" style="85" customWidth="1"/>
    <col min="5379" max="5385" width="11.28515625" style="85" bestFit="1" customWidth="1"/>
    <col min="5386" max="5386" width="11.7109375" style="85" bestFit="1" customWidth="1"/>
    <col min="5387" max="5389" width="11.28515625" style="85" bestFit="1" customWidth="1"/>
    <col min="5390" max="5390" width="12.85546875" style="85" bestFit="1" customWidth="1"/>
    <col min="5391" max="5393" width="11.28515625" style="85" bestFit="1" customWidth="1"/>
    <col min="5394" max="5394" width="12.85546875" style="85" bestFit="1" customWidth="1"/>
    <col min="5395" max="5397" width="11.28515625" style="85" bestFit="1" customWidth="1"/>
    <col min="5398" max="5398" width="12.85546875" style="85" bestFit="1" customWidth="1"/>
    <col min="5399" max="5632" width="9.140625" style="85"/>
    <col min="5633" max="5633" width="7.5703125" style="85" customWidth="1"/>
    <col min="5634" max="5634" width="15.140625" style="85" customWidth="1"/>
    <col min="5635" max="5641" width="11.28515625" style="85" bestFit="1" customWidth="1"/>
    <col min="5642" max="5642" width="11.7109375" style="85" bestFit="1" customWidth="1"/>
    <col min="5643" max="5645" width="11.28515625" style="85" bestFit="1" customWidth="1"/>
    <col min="5646" max="5646" width="12.85546875" style="85" bestFit="1" customWidth="1"/>
    <col min="5647" max="5649" width="11.28515625" style="85" bestFit="1" customWidth="1"/>
    <col min="5650" max="5650" width="12.85546875" style="85" bestFit="1" customWidth="1"/>
    <col min="5651" max="5653" width="11.28515625" style="85" bestFit="1" customWidth="1"/>
    <col min="5654" max="5654" width="12.85546875" style="85" bestFit="1" customWidth="1"/>
    <col min="5655" max="5888" width="9.140625" style="85"/>
    <col min="5889" max="5889" width="7.5703125" style="85" customWidth="1"/>
    <col min="5890" max="5890" width="15.140625" style="85" customWidth="1"/>
    <col min="5891" max="5897" width="11.28515625" style="85" bestFit="1" customWidth="1"/>
    <col min="5898" max="5898" width="11.7109375" style="85" bestFit="1" customWidth="1"/>
    <col min="5899" max="5901" width="11.28515625" style="85" bestFit="1" customWidth="1"/>
    <col min="5902" max="5902" width="12.85546875" style="85" bestFit="1" customWidth="1"/>
    <col min="5903" max="5905" width="11.28515625" style="85" bestFit="1" customWidth="1"/>
    <col min="5906" max="5906" width="12.85546875" style="85" bestFit="1" customWidth="1"/>
    <col min="5907" max="5909" width="11.28515625" style="85" bestFit="1" customWidth="1"/>
    <col min="5910" max="5910" width="12.85546875" style="85" bestFit="1" customWidth="1"/>
    <col min="5911" max="6144" width="9.140625" style="85"/>
    <col min="6145" max="6145" width="7.5703125" style="85" customWidth="1"/>
    <col min="6146" max="6146" width="15.140625" style="85" customWidth="1"/>
    <col min="6147" max="6153" width="11.28515625" style="85" bestFit="1" customWidth="1"/>
    <col min="6154" max="6154" width="11.7109375" style="85" bestFit="1" customWidth="1"/>
    <col min="6155" max="6157" width="11.28515625" style="85" bestFit="1" customWidth="1"/>
    <col min="6158" max="6158" width="12.85546875" style="85" bestFit="1" customWidth="1"/>
    <col min="6159" max="6161" width="11.28515625" style="85" bestFit="1" customWidth="1"/>
    <col min="6162" max="6162" width="12.85546875" style="85" bestFit="1" customWidth="1"/>
    <col min="6163" max="6165" width="11.28515625" style="85" bestFit="1" customWidth="1"/>
    <col min="6166" max="6166" width="12.85546875" style="85" bestFit="1" customWidth="1"/>
    <col min="6167" max="6400" width="9.140625" style="85"/>
    <col min="6401" max="6401" width="7.5703125" style="85" customWidth="1"/>
    <col min="6402" max="6402" width="15.140625" style="85" customWidth="1"/>
    <col min="6403" max="6409" width="11.28515625" style="85" bestFit="1" customWidth="1"/>
    <col min="6410" max="6410" width="11.7109375" style="85" bestFit="1" customWidth="1"/>
    <col min="6411" max="6413" width="11.28515625" style="85" bestFit="1" customWidth="1"/>
    <col min="6414" max="6414" width="12.85546875" style="85" bestFit="1" customWidth="1"/>
    <col min="6415" max="6417" width="11.28515625" style="85" bestFit="1" customWidth="1"/>
    <col min="6418" max="6418" width="12.85546875" style="85" bestFit="1" customWidth="1"/>
    <col min="6419" max="6421" width="11.28515625" style="85" bestFit="1" customWidth="1"/>
    <col min="6422" max="6422" width="12.85546875" style="85" bestFit="1" customWidth="1"/>
    <col min="6423" max="6656" width="9.140625" style="85"/>
    <col min="6657" max="6657" width="7.5703125" style="85" customWidth="1"/>
    <col min="6658" max="6658" width="15.140625" style="85" customWidth="1"/>
    <col min="6659" max="6665" width="11.28515625" style="85" bestFit="1" customWidth="1"/>
    <col min="6666" max="6666" width="11.7109375" style="85" bestFit="1" customWidth="1"/>
    <col min="6667" max="6669" width="11.28515625" style="85" bestFit="1" customWidth="1"/>
    <col min="6670" max="6670" width="12.85546875" style="85" bestFit="1" customWidth="1"/>
    <col min="6671" max="6673" width="11.28515625" style="85" bestFit="1" customWidth="1"/>
    <col min="6674" max="6674" width="12.85546875" style="85" bestFit="1" customWidth="1"/>
    <col min="6675" max="6677" width="11.28515625" style="85" bestFit="1" customWidth="1"/>
    <col min="6678" max="6678" width="12.85546875" style="85" bestFit="1" customWidth="1"/>
    <col min="6679" max="6912" width="9.140625" style="85"/>
    <col min="6913" max="6913" width="7.5703125" style="85" customWidth="1"/>
    <col min="6914" max="6914" width="15.140625" style="85" customWidth="1"/>
    <col min="6915" max="6921" width="11.28515625" style="85" bestFit="1" customWidth="1"/>
    <col min="6922" max="6922" width="11.7109375" style="85" bestFit="1" customWidth="1"/>
    <col min="6923" max="6925" width="11.28515625" style="85" bestFit="1" customWidth="1"/>
    <col min="6926" max="6926" width="12.85546875" style="85" bestFit="1" customWidth="1"/>
    <col min="6927" max="6929" width="11.28515625" style="85" bestFit="1" customWidth="1"/>
    <col min="6930" max="6930" width="12.85546875" style="85" bestFit="1" customWidth="1"/>
    <col min="6931" max="6933" width="11.28515625" style="85" bestFit="1" customWidth="1"/>
    <col min="6934" max="6934" width="12.85546875" style="85" bestFit="1" customWidth="1"/>
    <col min="6935" max="7168" width="9.140625" style="85"/>
    <col min="7169" max="7169" width="7.5703125" style="85" customWidth="1"/>
    <col min="7170" max="7170" width="15.140625" style="85" customWidth="1"/>
    <col min="7171" max="7177" width="11.28515625" style="85" bestFit="1" customWidth="1"/>
    <col min="7178" max="7178" width="11.7109375" style="85" bestFit="1" customWidth="1"/>
    <col min="7179" max="7181" width="11.28515625" style="85" bestFit="1" customWidth="1"/>
    <col min="7182" max="7182" width="12.85546875" style="85" bestFit="1" customWidth="1"/>
    <col min="7183" max="7185" width="11.28515625" style="85" bestFit="1" customWidth="1"/>
    <col min="7186" max="7186" width="12.85546875" style="85" bestFit="1" customWidth="1"/>
    <col min="7187" max="7189" width="11.28515625" style="85" bestFit="1" customWidth="1"/>
    <col min="7190" max="7190" width="12.85546875" style="85" bestFit="1" customWidth="1"/>
    <col min="7191" max="7424" width="9.140625" style="85"/>
    <col min="7425" max="7425" width="7.5703125" style="85" customWidth="1"/>
    <col min="7426" max="7426" width="15.140625" style="85" customWidth="1"/>
    <col min="7427" max="7433" width="11.28515625" style="85" bestFit="1" customWidth="1"/>
    <col min="7434" max="7434" width="11.7109375" style="85" bestFit="1" customWidth="1"/>
    <col min="7435" max="7437" width="11.28515625" style="85" bestFit="1" customWidth="1"/>
    <col min="7438" max="7438" width="12.85546875" style="85" bestFit="1" customWidth="1"/>
    <col min="7439" max="7441" width="11.28515625" style="85" bestFit="1" customWidth="1"/>
    <col min="7442" max="7442" width="12.85546875" style="85" bestFit="1" customWidth="1"/>
    <col min="7443" max="7445" width="11.28515625" style="85" bestFit="1" customWidth="1"/>
    <col min="7446" max="7446" width="12.85546875" style="85" bestFit="1" customWidth="1"/>
    <col min="7447" max="7680" width="9.140625" style="85"/>
    <col min="7681" max="7681" width="7.5703125" style="85" customWidth="1"/>
    <col min="7682" max="7682" width="15.140625" style="85" customWidth="1"/>
    <col min="7683" max="7689" width="11.28515625" style="85" bestFit="1" customWidth="1"/>
    <col min="7690" max="7690" width="11.7109375" style="85" bestFit="1" customWidth="1"/>
    <col min="7691" max="7693" width="11.28515625" style="85" bestFit="1" customWidth="1"/>
    <col min="7694" max="7694" width="12.85546875" style="85" bestFit="1" customWidth="1"/>
    <col min="7695" max="7697" width="11.28515625" style="85" bestFit="1" customWidth="1"/>
    <col min="7698" max="7698" width="12.85546875" style="85" bestFit="1" customWidth="1"/>
    <col min="7699" max="7701" width="11.28515625" style="85" bestFit="1" customWidth="1"/>
    <col min="7702" max="7702" width="12.85546875" style="85" bestFit="1" customWidth="1"/>
    <col min="7703" max="7936" width="9.140625" style="85"/>
    <col min="7937" max="7937" width="7.5703125" style="85" customWidth="1"/>
    <col min="7938" max="7938" width="15.140625" style="85" customWidth="1"/>
    <col min="7939" max="7945" width="11.28515625" style="85" bestFit="1" customWidth="1"/>
    <col min="7946" max="7946" width="11.7109375" style="85" bestFit="1" customWidth="1"/>
    <col min="7947" max="7949" width="11.28515625" style="85" bestFit="1" customWidth="1"/>
    <col min="7950" max="7950" width="12.85546875" style="85" bestFit="1" customWidth="1"/>
    <col min="7951" max="7953" width="11.28515625" style="85" bestFit="1" customWidth="1"/>
    <col min="7954" max="7954" width="12.85546875" style="85" bestFit="1" customWidth="1"/>
    <col min="7955" max="7957" width="11.28515625" style="85" bestFit="1" customWidth="1"/>
    <col min="7958" max="7958" width="12.85546875" style="85" bestFit="1" customWidth="1"/>
    <col min="7959" max="8192" width="9.140625" style="85"/>
    <col min="8193" max="8193" width="7.5703125" style="85" customWidth="1"/>
    <col min="8194" max="8194" width="15.140625" style="85" customWidth="1"/>
    <col min="8195" max="8201" width="11.28515625" style="85" bestFit="1" customWidth="1"/>
    <col min="8202" max="8202" width="11.7109375" style="85" bestFit="1" customWidth="1"/>
    <col min="8203" max="8205" width="11.28515625" style="85" bestFit="1" customWidth="1"/>
    <col min="8206" max="8206" width="12.85546875" style="85" bestFit="1" customWidth="1"/>
    <col min="8207" max="8209" width="11.28515625" style="85" bestFit="1" customWidth="1"/>
    <col min="8210" max="8210" width="12.85546875" style="85" bestFit="1" customWidth="1"/>
    <col min="8211" max="8213" width="11.28515625" style="85" bestFit="1" customWidth="1"/>
    <col min="8214" max="8214" width="12.85546875" style="85" bestFit="1" customWidth="1"/>
    <col min="8215" max="8448" width="9.140625" style="85"/>
    <col min="8449" max="8449" width="7.5703125" style="85" customWidth="1"/>
    <col min="8450" max="8450" width="15.140625" style="85" customWidth="1"/>
    <col min="8451" max="8457" width="11.28515625" style="85" bestFit="1" customWidth="1"/>
    <col min="8458" max="8458" width="11.7109375" style="85" bestFit="1" customWidth="1"/>
    <col min="8459" max="8461" width="11.28515625" style="85" bestFit="1" customWidth="1"/>
    <col min="8462" max="8462" width="12.85546875" style="85" bestFit="1" customWidth="1"/>
    <col min="8463" max="8465" width="11.28515625" style="85" bestFit="1" customWidth="1"/>
    <col min="8466" max="8466" width="12.85546875" style="85" bestFit="1" customWidth="1"/>
    <col min="8467" max="8469" width="11.28515625" style="85" bestFit="1" customWidth="1"/>
    <col min="8470" max="8470" width="12.85546875" style="85" bestFit="1" customWidth="1"/>
    <col min="8471" max="8704" width="9.140625" style="85"/>
    <col min="8705" max="8705" width="7.5703125" style="85" customWidth="1"/>
    <col min="8706" max="8706" width="15.140625" style="85" customWidth="1"/>
    <col min="8707" max="8713" width="11.28515625" style="85" bestFit="1" customWidth="1"/>
    <col min="8714" max="8714" width="11.7109375" style="85" bestFit="1" customWidth="1"/>
    <col min="8715" max="8717" width="11.28515625" style="85" bestFit="1" customWidth="1"/>
    <col min="8718" max="8718" width="12.85546875" style="85" bestFit="1" customWidth="1"/>
    <col min="8719" max="8721" width="11.28515625" style="85" bestFit="1" customWidth="1"/>
    <col min="8722" max="8722" width="12.85546875" style="85" bestFit="1" customWidth="1"/>
    <col min="8723" max="8725" width="11.28515625" style="85" bestFit="1" customWidth="1"/>
    <col min="8726" max="8726" width="12.85546875" style="85" bestFit="1" customWidth="1"/>
    <col min="8727" max="8960" width="9.140625" style="85"/>
    <col min="8961" max="8961" width="7.5703125" style="85" customWidth="1"/>
    <col min="8962" max="8962" width="15.140625" style="85" customWidth="1"/>
    <col min="8963" max="8969" width="11.28515625" style="85" bestFit="1" customWidth="1"/>
    <col min="8970" max="8970" width="11.7109375" style="85" bestFit="1" customWidth="1"/>
    <col min="8971" max="8973" width="11.28515625" style="85" bestFit="1" customWidth="1"/>
    <col min="8974" max="8974" width="12.85546875" style="85" bestFit="1" customWidth="1"/>
    <col min="8975" max="8977" width="11.28515625" style="85" bestFit="1" customWidth="1"/>
    <col min="8978" max="8978" width="12.85546875" style="85" bestFit="1" customWidth="1"/>
    <col min="8979" max="8981" width="11.28515625" style="85" bestFit="1" customWidth="1"/>
    <col min="8982" max="8982" width="12.85546875" style="85" bestFit="1" customWidth="1"/>
    <col min="8983" max="9216" width="9.140625" style="85"/>
    <col min="9217" max="9217" width="7.5703125" style="85" customWidth="1"/>
    <col min="9218" max="9218" width="15.140625" style="85" customWidth="1"/>
    <col min="9219" max="9225" width="11.28515625" style="85" bestFit="1" customWidth="1"/>
    <col min="9226" max="9226" width="11.7109375" style="85" bestFit="1" customWidth="1"/>
    <col min="9227" max="9229" width="11.28515625" style="85" bestFit="1" customWidth="1"/>
    <col min="9230" max="9230" width="12.85546875" style="85" bestFit="1" customWidth="1"/>
    <col min="9231" max="9233" width="11.28515625" style="85" bestFit="1" customWidth="1"/>
    <col min="9234" max="9234" width="12.85546875" style="85" bestFit="1" customWidth="1"/>
    <col min="9235" max="9237" width="11.28515625" style="85" bestFit="1" customWidth="1"/>
    <col min="9238" max="9238" width="12.85546875" style="85" bestFit="1" customWidth="1"/>
    <col min="9239" max="9472" width="9.140625" style="85"/>
    <col min="9473" max="9473" width="7.5703125" style="85" customWidth="1"/>
    <col min="9474" max="9474" width="15.140625" style="85" customWidth="1"/>
    <col min="9475" max="9481" width="11.28515625" style="85" bestFit="1" customWidth="1"/>
    <col min="9482" max="9482" width="11.7109375" style="85" bestFit="1" customWidth="1"/>
    <col min="9483" max="9485" width="11.28515625" style="85" bestFit="1" customWidth="1"/>
    <col min="9486" max="9486" width="12.85546875" style="85" bestFit="1" customWidth="1"/>
    <col min="9487" max="9489" width="11.28515625" style="85" bestFit="1" customWidth="1"/>
    <col min="9490" max="9490" width="12.85546875" style="85" bestFit="1" customWidth="1"/>
    <col min="9491" max="9493" width="11.28515625" style="85" bestFit="1" customWidth="1"/>
    <col min="9494" max="9494" width="12.85546875" style="85" bestFit="1" customWidth="1"/>
    <col min="9495" max="9728" width="9.140625" style="85"/>
    <col min="9729" max="9729" width="7.5703125" style="85" customWidth="1"/>
    <col min="9730" max="9730" width="15.140625" style="85" customWidth="1"/>
    <col min="9731" max="9737" width="11.28515625" style="85" bestFit="1" customWidth="1"/>
    <col min="9738" max="9738" width="11.7109375" style="85" bestFit="1" customWidth="1"/>
    <col min="9739" max="9741" width="11.28515625" style="85" bestFit="1" customWidth="1"/>
    <col min="9742" max="9742" width="12.85546875" style="85" bestFit="1" customWidth="1"/>
    <col min="9743" max="9745" width="11.28515625" style="85" bestFit="1" customWidth="1"/>
    <col min="9746" max="9746" width="12.85546875" style="85" bestFit="1" customWidth="1"/>
    <col min="9747" max="9749" width="11.28515625" style="85" bestFit="1" customWidth="1"/>
    <col min="9750" max="9750" width="12.85546875" style="85" bestFit="1" customWidth="1"/>
    <col min="9751" max="9984" width="9.140625" style="85"/>
    <col min="9985" max="9985" width="7.5703125" style="85" customWidth="1"/>
    <col min="9986" max="9986" width="15.140625" style="85" customWidth="1"/>
    <col min="9987" max="9993" width="11.28515625" style="85" bestFit="1" customWidth="1"/>
    <col min="9994" max="9994" width="11.7109375" style="85" bestFit="1" customWidth="1"/>
    <col min="9995" max="9997" width="11.28515625" style="85" bestFit="1" customWidth="1"/>
    <col min="9998" max="9998" width="12.85546875" style="85" bestFit="1" customWidth="1"/>
    <col min="9999" max="10001" width="11.28515625" style="85" bestFit="1" customWidth="1"/>
    <col min="10002" max="10002" width="12.85546875" style="85" bestFit="1" customWidth="1"/>
    <col min="10003" max="10005" width="11.28515625" style="85" bestFit="1" customWidth="1"/>
    <col min="10006" max="10006" width="12.85546875" style="85" bestFit="1" customWidth="1"/>
    <col min="10007" max="10240" width="9.140625" style="85"/>
    <col min="10241" max="10241" width="7.5703125" style="85" customWidth="1"/>
    <col min="10242" max="10242" width="15.140625" style="85" customWidth="1"/>
    <col min="10243" max="10249" width="11.28515625" style="85" bestFit="1" customWidth="1"/>
    <col min="10250" max="10250" width="11.7109375" style="85" bestFit="1" customWidth="1"/>
    <col min="10251" max="10253" width="11.28515625" style="85" bestFit="1" customWidth="1"/>
    <col min="10254" max="10254" width="12.85546875" style="85" bestFit="1" customWidth="1"/>
    <col min="10255" max="10257" width="11.28515625" style="85" bestFit="1" customWidth="1"/>
    <col min="10258" max="10258" width="12.85546875" style="85" bestFit="1" customWidth="1"/>
    <col min="10259" max="10261" width="11.28515625" style="85" bestFit="1" customWidth="1"/>
    <col min="10262" max="10262" width="12.85546875" style="85" bestFit="1" customWidth="1"/>
    <col min="10263" max="10496" width="9.140625" style="85"/>
    <col min="10497" max="10497" width="7.5703125" style="85" customWidth="1"/>
    <col min="10498" max="10498" width="15.140625" style="85" customWidth="1"/>
    <col min="10499" max="10505" width="11.28515625" style="85" bestFit="1" customWidth="1"/>
    <col min="10506" max="10506" width="11.7109375" style="85" bestFit="1" customWidth="1"/>
    <col min="10507" max="10509" width="11.28515625" style="85" bestFit="1" customWidth="1"/>
    <col min="10510" max="10510" width="12.85546875" style="85" bestFit="1" customWidth="1"/>
    <col min="10511" max="10513" width="11.28515625" style="85" bestFit="1" customWidth="1"/>
    <col min="10514" max="10514" width="12.85546875" style="85" bestFit="1" customWidth="1"/>
    <col min="10515" max="10517" width="11.28515625" style="85" bestFit="1" customWidth="1"/>
    <col min="10518" max="10518" width="12.85546875" style="85" bestFit="1" customWidth="1"/>
    <col min="10519" max="10752" width="9.140625" style="85"/>
    <col min="10753" max="10753" width="7.5703125" style="85" customWidth="1"/>
    <col min="10754" max="10754" width="15.140625" style="85" customWidth="1"/>
    <col min="10755" max="10761" width="11.28515625" style="85" bestFit="1" customWidth="1"/>
    <col min="10762" max="10762" width="11.7109375" style="85" bestFit="1" customWidth="1"/>
    <col min="10763" max="10765" width="11.28515625" style="85" bestFit="1" customWidth="1"/>
    <col min="10766" max="10766" width="12.85546875" style="85" bestFit="1" customWidth="1"/>
    <col min="10767" max="10769" width="11.28515625" style="85" bestFit="1" customWidth="1"/>
    <col min="10770" max="10770" width="12.85546875" style="85" bestFit="1" customWidth="1"/>
    <col min="10771" max="10773" width="11.28515625" style="85" bestFit="1" customWidth="1"/>
    <col min="10774" max="10774" width="12.85546875" style="85" bestFit="1" customWidth="1"/>
    <col min="10775" max="11008" width="9.140625" style="85"/>
    <col min="11009" max="11009" width="7.5703125" style="85" customWidth="1"/>
    <col min="11010" max="11010" width="15.140625" style="85" customWidth="1"/>
    <col min="11011" max="11017" width="11.28515625" style="85" bestFit="1" customWidth="1"/>
    <col min="11018" max="11018" width="11.7109375" style="85" bestFit="1" customWidth="1"/>
    <col min="11019" max="11021" width="11.28515625" style="85" bestFit="1" customWidth="1"/>
    <col min="11022" max="11022" width="12.85546875" style="85" bestFit="1" customWidth="1"/>
    <col min="11023" max="11025" width="11.28515625" style="85" bestFit="1" customWidth="1"/>
    <col min="11026" max="11026" width="12.85546875" style="85" bestFit="1" customWidth="1"/>
    <col min="11027" max="11029" width="11.28515625" style="85" bestFit="1" customWidth="1"/>
    <col min="11030" max="11030" width="12.85546875" style="85" bestFit="1" customWidth="1"/>
    <col min="11031" max="11264" width="9.140625" style="85"/>
    <col min="11265" max="11265" width="7.5703125" style="85" customWidth="1"/>
    <col min="11266" max="11266" width="15.140625" style="85" customWidth="1"/>
    <col min="11267" max="11273" width="11.28515625" style="85" bestFit="1" customWidth="1"/>
    <col min="11274" max="11274" width="11.7109375" style="85" bestFit="1" customWidth="1"/>
    <col min="11275" max="11277" width="11.28515625" style="85" bestFit="1" customWidth="1"/>
    <col min="11278" max="11278" width="12.85546875" style="85" bestFit="1" customWidth="1"/>
    <col min="11279" max="11281" width="11.28515625" style="85" bestFit="1" customWidth="1"/>
    <col min="11282" max="11282" width="12.85546875" style="85" bestFit="1" customWidth="1"/>
    <col min="11283" max="11285" width="11.28515625" style="85" bestFit="1" customWidth="1"/>
    <col min="11286" max="11286" width="12.85546875" style="85" bestFit="1" customWidth="1"/>
    <col min="11287" max="11520" width="9.140625" style="85"/>
    <col min="11521" max="11521" width="7.5703125" style="85" customWidth="1"/>
    <col min="11522" max="11522" width="15.140625" style="85" customWidth="1"/>
    <col min="11523" max="11529" width="11.28515625" style="85" bestFit="1" customWidth="1"/>
    <col min="11530" max="11530" width="11.7109375" style="85" bestFit="1" customWidth="1"/>
    <col min="11531" max="11533" width="11.28515625" style="85" bestFit="1" customWidth="1"/>
    <col min="11534" max="11534" width="12.85546875" style="85" bestFit="1" customWidth="1"/>
    <col min="11535" max="11537" width="11.28515625" style="85" bestFit="1" customWidth="1"/>
    <col min="11538" max="11538" width="12.85546875" style="85" bestFit="1" customWidth="1"/>
    <col min="11539" max="11541" width="11.28515625" style="85" bestFit="1" customWidth="1"/>
    <col min="11542" max="11542" width="12.85546875" style="85" bestFit="1" customWidth="1"/>
    <col min="11543" max="11776" width="9.140625" style="85"/>
    <col min="11777" max="11777" width="7.5703125" style="85" customWidth="1"/>
    <col min="11778" max="11778" width="15.140625" style="85" customWidth="1"/>
    <col min="11779" max="11785" width="11.28515625" style="85" bestFit="1" customWidth="1"/>
    <col min="11786" max="11786" width="11.7109375" style="85" bestFit="1" customWidth="1"/>
    <col min="11787" max="11789" width="11.28515625" style="85" bestFit="1" customWidth="1"/>
    <col min="11790" max="11790" width="12.85546875" style="85" bestFit="1" customWidth="1"/>
    <col min="11791" max="11793" width="11.28515625" style="85" bestFit="1" customWidth="1"/>
    <col min="11794" max="11794" width="12.85546875" style="85" bestFit="1" customWidth="1"/>
    <col min="11795" max="11797" width="11.28515625" style="85" bestFit="1" customWidth="1"/>
    <col min="11798" max="11798" width="12.85546875" style="85" bestFit="1" customWidth="1"/>
    <col min="11799" max="12032" width="9.140625" style="85"/>
    <col min="12033" max="12033" width="7.5703125" style="85" customWidth="1"/>
    <col min="12034" max="12034" width="15.140625" style="85" customWidth="1"/>
    <col min="12035" max="12041" width="11.28515625" style="85" bestFit="1" customWidth="1"/>
    <col min="12042" max="12042" width="11.7109375" style="85" bestFit="1" customWidth="1"/>
    <col min="12043" max="12045" width="11.28515625" style="85" bestFit="1" customWidth="1"/>
    <col min="12046" max="12046" width="12.85546875" style="85" bestFit="1" customWidth="1"/>
    <col min="12047" max="12049" width="11.28515625" style="85" bestFit="1" customWidth="1"/>
    <col min="12050" max="12050" width="12.85546875" style="85" bestFit="1" customWidth="1"/>
    <col min="12051" max="12053" width="11.28515625" style="85" bestFit="1" customWidth="1"/>
    <col min="12054" max="12054" width="12.85546875" style="85" bestFit="1" customWidth="1"/>
    <col min="12055" max="12288" width="9.140625" style="85"/>
    <col min="12289" max="12289" width="7.5703125" style="85" customWidth="1"/>
    <col min="12290" max="12290" width="15.140625" style="85" customWidth="1"/>
    <col min="12291" max="12297" width="11.28515625" style="85" bestFit="1" customWidth="1"/>
    <col min="12298" max="12298" width="11.7109375" style="85" bestFit="1" customWidth="1"/>
    <col min="12299" max="12301" width="11.28515625" style="85" bestFit="1" customWidth="1"/>
    <col min="12302" max="12302" width="12.85546875" style="85" bestFit="1" customWidth="1"/>
    <col min="12303" max="12305" width="11.28515625" style="85" bestFit="1" customWidth="1"/>
    <col min="12306" max="12306" width="12.85546875" style="85" bestFit="1" customWidth="1"/>
    <col min="12307" max="12309" width="11.28515625" style="85" bestFit="1" customWidth="1"/>
    <col min="12310" max="12310" width="12.85546875" style="85" bestFit="1" customWidth="1"/>
    <col min="12311" max="12544" width="9.140625" style="85"/>
    <col min="12545" max="12545" width="7.5703125" style="85" customWidth="1"/>
    <col min="12546" max="12546" width="15.140625" style="85" customWidth="1"/>
    <col min="12547" max="12553" width="11.28515625" style="85" bestFit="1" customWidth="1"/>
    <col min="12554" max="12554" width="11.7109375" style="85" bestFit="1" customWidth="1"/>
    <col min="12555" max="12557" width="11.28515625" style="85" bestFit="1" customWidth="1"/>
    <col min="12558" max="12558" width="12.85546875" style="85" bestFit="1" customWidth="1"/>
    <col min="12559" max="12561" width="11.28515625" style="85" bestFit="1" customWidth="1"/>
    <col min="12562" max="12562" width="12.85546875" style="85" bestFit="1" customWidth="1"/>
    <col min="12563" max="12565" width="11.28515625" style="85" bestFit="1" customWidth="1"/>
    <col min="12566" max="12566" width="12.85546875" style="85" bestFit="1" customWidth="1"/>
    <col min="12567" max="12800" width="9.140625" style="85"/>
    <col min="12801" max="12801" width="7.5703125" style="85" customWidth="1"/>
    <col min="12802" max="12802" width="15.140625" style="85" customWidth="1"/>
    <col min="12803" max="12809" width="11.28515625" style="85" bestFit="1" customWidth="1"/>
    <col min="12810" max="12810" width="11.7109375" style="85" bestFit="1" customWidth="1"/>
    <col min="12811" max="12813" width="11.28515625" style="85" bestFit="1" customWidth="1"/>
    <col min="12814" max="12814" width="12.85546875" style="85" bestFit="1" customWidth="1"/>
    <col min="12815" max="12817" width="11.28515625" style="85" bestFit="1" customWidth="1"/>
    <col min="12818" max="12818" width="12.85546875" style="85" bestFit="1" customWidth="1"/>
    <col min="12819" max="12821" width="11.28515625" style="85" bestFit="1" customWidth="1"/>
    <col min="12822" max="12822" width="12.85546875" style="85" bestFit="1" customWidth="1"/>
    <col min="12823" max="13056" width="9.140625" style="85"/>
    <col min="13057" max="13057" width="7.5703125" style="85" customWidth="1"/>
    <col min="13058" max="13058" width="15.140625" style="85" customWidth="1"/>
    <col min="13059" max="13065" width="11.28515625" style="85" bestFit="1" customWidth="1"/>
    <col min="13066" max="13066" width="11.7109375" style="85" bestFit="1" customWidth="1"/>
    <col min="13067" max="13069" width="11.28515625" style="85" bestFit="1" customWidth="1"/>
    <col min="13070" max="13070" width="12.85546875" style="85" bestFit="1" customWidth="1"/>
    <col min="13071" max="13073" width="11.28515625" style="85" bestFit="1" customWidth="1"/>
    <col min="13074" max="13074" width="12.85546875" style="85" bestFit="1" customWidth="1"/>
    <col min="13075" max="13077" width="11.28515625" style="85" bestFit="1" customWidth="1"/>
    <col min="13078" max="13078" width="12.85546875" style="85" bestFit="1" customWidth="1"/>
    <col min="13079" max="13312" width="9.140625" style="85"/>
    <col min="13313" max="13313" width="7.5703125" style="85" customWidth="1"/>
    <col min="13314" max="13314" width="15.140625" style="85" customWidth="1"/>
    <col min="13315" max="13321" width="11.28515625" style="85" bestFit="1" customWidth="1"/>
    <col min="13322" max="13322" width="11.7109375" style="85" bestFit="1" customWidth="1"/>
    <col min="13323" max="13325" width="11.28515625" style="85" bestFit="1" customWidth="1"/>
    <col min="13326" max="13326" width="12.85546875" style="85" bestFit="1" customWidth="1"/>
    <col min="13327" max="13329" width="11.28515625" style="85" bestFit="1" customWidth="1"/>
    <col min="13330" max="13330" width="12.85546875" style="85" bestFit="1" customWidth="1"/>
    <col min="13331" max="13333" width="11.28515625" style="85" bestFit="1" customWidth="1"/>
    <col min="13334" max="13334" width="12.85546875" style="85" bestFit="1" customWidth="1"/>
    <col min="13335" max="13568" width="9.140625" style="85"/>
    <col min="13569" max="13569" width="7.5703125" style="85" customWidth="1"/>
    <col min="13570" max="13570" width="15.140625" style="85" customWidth="1"/>
    <col min="13571" max="13577" width="11.28515625" style="85" bestFit="1" customWidth="1"/>
    <col min="13578" max="13578" width="11.7109375" style="85" bestFit="1" customWidth="1"/>
    <col min="13579" max="13581" width="11.28515625" style="85" bestFit="1" customWidth="1"/>
    <col min="13582" max="13582" width="12.85546875" style="85" bestFit="1" customWidth="1"/>
    <col min="13583" max="13585" width="11.28515625" style="85" bestFit="1" customWidth="1"/>
    <col min="13586" max="13586" width="12.85546875" style="85" bestFit="1" customWidth="1"/>
    <col min="13587" max="13589" width="11.28515625" style="85" bestFit="1" customWidth="1"/>
    <col min="13590" max="13590" width="12.85546875" style="85" bestFit="1" customWidth="1"/>
    <col min="13591" max="13824" width="9.140625" style="85"/>
    <col min="13825" max="13825" width="7.5703125" style="85" customWidth="1"/>
    <col min="13826" max="13826" width="15.140625" style="85" customWidth="1"/>
    <col min="13827" max="13833" width="11.28515625" style="85" bestFit="1" customWidth="1"/>
    <col min="13834" max="13834" width="11.7109375" style="85" bestFit="1" customWidth="1"/>
    <col min="13835" max="13837" width="11.28515625" style="85" bestFit="1" customWidth="1"/>
    <col min="13838" max="13838" width="12.85546875" style="85" bestFit="1" customWidth="1"/>
    <col min="13839" max="13841" width="11.28515625" style="85" bestFit="1" customWidth="1"/>
    <col min="13842" max="13842" width="12.85546875" style="85" bestFit="1" customWidth="1"/>
    <col min="13843" max="13845" width="11.28515625" style="85" bestFit="1" customWidth="1"/>
    <col min="13846" max="13846" width="12.85546875" style="85" bestFit="1" customWidth="1"/>
    <col min="13847" max="14080" width="9.140625" style="85"/>
    <col min="14081" max="14081" width="7.5703125" style="85" customWidth="1"/>
    <col min="14082" max="14082" width="15.140625" style="85" customWidth="1"/>
    <col min="14083" max="14089" width="11.28515625" style="85" bestFit="1" customWidth="1"/>
    <col min="14090" max="14090" width="11.7109375" style="85" bestFit="1" customWidth="1"/>
    <col min="14091" max="14093" width="11.28515625" style="85" bestFit="1" customWidth="1"/>
    <col min="14094" max="14094" width="12.85546875" style="85" bestFit="1" customWidth="1"/>
    <col min="14095" max="14097" width="11.28515625" style="85" bestFit="1" customWidth="1"/>
    <col min="14098" max="14098" width="12.85546875" style="85" bestFit="1" customWidth="1"/>
    <col min="14099" max="14101" width="11.28515625" style="85" bestFit="1" customWidth="1"/>
    <col min="14102" max="14102" width="12.85546875" style="85" bestFit="1" customWidth="1"/>
    <col min="14103" max="14336" width="9.140625" style="85"/>
    <col min="14337" max="14337" width="7.5703125" style="85" customWidth="1"/>
    <col min="14338" max="14338" width="15.140625" style="85" customWidth="1"/>
    <col min="14339" max="14345" width="11.28515625" style="85" bestFit="1" customWidth="1"/>
    <col min="14346" max="14346" width="11.7109375" style="85" bestFit="1" customWidth="1"/>
    <col min="14347" max="14349" width="11.28515625" style="85" bestFit="1" customWidth="1"/>
    <col min="14350" max="14350" width="12.85546875" style="85" bestFit="1" customWidth="1"/>
    <col min="14351" max="14353" width="11.28515625" style="85" bestFit="1" customWidth="1"/>
    <col min="14354" max="14354" width="12.85546875" style="85" bestFit="1" customWidth="1"/>
    <col min="14355" max="14357" width="11.28515625" style="85" bestFit="1" customWidth="1"/>
    <col min="14358" max="14358" width="12.85546875" style="85" bestFit="1" customWidth="1"/>
    <col min="14359" max="14592" width="9.140625" style="85"/>
    <col min="14593" max="14593" width="7.5703125" style="85" customWidth="1"/>
    <col min="14594" max="14594" width="15.140625" style="85" customWidth="1"/>
    <col min="14595" max="14601" width="11.28515625" style="85" bestFit="1" customWidth="1"/>
    <col min="14602" max="14602" width="11.7109375" style="85" bestFit="1" customWidth="1"/>
    <col min="14603" max="14605" width="11.28515625" style="85" bestFit="1" customWidth="1"/>
    <col min="14606" max="14606" width="12.85546875" style="85" bestFit="1" customWidth="1"/>
    <col min="14607" max="14609" width="11.28515625" style="85" bestFit="1" customWidth="1"/>
    <col min="14610" max="14610" width="12.85546875" style="85" bestFit="1" customWidth="1"/>
    <col min="14611" max="14613" width="11.28515625" style="85" bestFit="1" customWidth="1"/>
    <col min="14614" max="14614" width="12.85546875" style="85" bestFit="1" customWidth="1"/>
    <col min="14615" max="14848" width="9.140625" style="85"/>
    <col min="14849" max="14849" width="7.5703125" style="85" customWidth="1"/>
    <col min="14850" max="14850" width="15.140625" style="85" customWidth="1"/>
    <col min="14851" max="14857" width="11.28515625" style="85" bestFit="1" customWidth="1"/>
    <col min="14858" max="14858" width="11.7109375" style="85" bestFit="1" customWidth="1"/>
    <col min="14859" max="14861" width="11.28515625" style="85" bestFit="1" customWidth="1"/>
    <col min="14862" max="14862" width="12.85546875" style="85" bestFit="1" customWidth="1"/>
    <col min="14863" max="14865" width="11.28515625" style="85" bestFit="1" customWidth="1"/>
    <col min="14866" max="14866" width="12.85546875" style="85" bestFit="1" customWidth="1"/>
    <col min="14867" max="14869" width="11.28515625" style="85" bestFit="1" customWidth="1"/>
    <col min="14870" max="14870" width="12.85546875" style="85" bestFit="1" customWidth="1"/>
    <col min="14871" max="15104" width="9.140625" style="85"/>
    <col min="15105" max="15105" width="7.5703125" style="85" customWidth="1"/>
    <col min="15106" max="15106" width="15.140625" style="85" customWidth="1"/>
    <col min="15107" max="15113" width="11.28515625" style="85" bestFit="1" customWidth="1"/>
    <col min="15114" max="15114" width="11.7109375" style="85" bestFit="1" customWidth="1"/>
    <col min="15115" max="15117" width="11.28515625" style="85" bestFit="1" customWidth="1"/>
    <col min="15118" max="15118" width="12.85546875" style="85" bestFit="1" customWidth="1"/>
    <col min="15119" max="15121" width="11.28515625" style="85" bestFit="1" customWidth="1"/>
    <col min="15122" max="15122" width="12.85546875" style="85" bestFit="1" customWidth="1"/>
    <col min="15123" max="15125" width="11.28515625" style="85" bestFit="1" customWidth="1"/>
    <col min="15126" max="15126" width="12.85546875" style="85" bestFit="1" customWidth="1"/>
    <col min="15127" max="15360" width="9.140625" style="85"/>
    <col min="15361" max="15361" width="7.5703125" style="85" customWidth="1"/>
    <col min="15362" max="15362" width="15.140625" style="85" customWidth="1"/>
    <col min="15363" max="15369" width="11.28515625" style="85" bestFit="1" customWidth="1"/>
    <col min="15370" max="15370" width="11.7109375" style="85" bestFit="1" customWidth="1"/>
    <col min="15371" max="15373" width="11.28515625" style="85" bestFit="1" customWidth="1"/>
    <col min="15374" max="15374" width="12.85546875" style="85" bestFit="1" customWidth="1"/>
    <col min="15375" max="15377" width="11.28515625" style="85" bestFit="1" customWidth="1"/>
    <col min="15378" max="15378" width="12.85546875" style="85" bestFit="1" customWidth="1"/>
    <col min="15379" max="15381" width="11.28515625" style="85" bestFit="1" customWidth="1"/>
    <col min="15382" max="15382" width="12.85546875" style="85" bestFit="1" customWidth="1"/>
    <col min="15383" max="15616" width="9.140625" style="85"/>
    <col min="15617" max="15617" width="7.5703125" style="85" customWidth="1"/>
    <col min="15618" max="15618" width="15.140625" style="85" customWidth="1"/>
    <col min="15619" max="15625" width="11.28515625" style="85" bestFit="1" customWidth="1"/>
    <col min="15626" max="15626" width="11.7109375" style="85" bestFit="1" customWidth="1"/>
    <col min="15627" max="15629" width="11.28515625" style="85" bestFit="1" customWidth="1"/>
    <col min="15630" max="15630" width="12.85546875" style="85" bestFit="1" customWidth="1"/>
    <col min="15631" max="15633" width="11.28515625" style="85" bestFit="1" customWidth="1"/>
    <col min="15634" max="15634" width="12.85546875" style="85" bestFit="1" customWidth="1"/>
    <col min="15635" max="15637" width="11.28515625" style="85" bestFit="1" customWidth="1"/>
    <col min="15638" max="15638" width="12.85546875" style="85" bestFit="1" customWidth="1"/>
    <col min="15639" max="15872" width="9.140625" style="85"/>
    <col min="15873" max="15873" width="7.5703125" style="85" customWidth="1"/>
    <col min="15874" max="15874" width="15.140625" style="85" customWidth="1"/>
    <col min="15875" max="15881" width="11.28515625" style="85" bestFit="1" customWidth="1"/>
    <col min="15882" max="15882" width="11.7109375" style="85" bestFit="1" customWidth="1"/>
    <col min="15883" max="15885" width="11.28515625" style="85" bestFit="1" customWidth="1"/>
    <col min="15886" max="15886" width="12.85546875" style="85" bestFit="1" customWidth="1"/>
    <col min="15887" max="15889" width="11.28515625" style="85" bestFit="1" customWidth="1"/>
    <col min="15890" max="15890" width="12.85546875" style="85" bestFit="1" customWidth="1"/>
    <col min="15891" max="15893" width="11.28515625" style="85" bestFit="1" customWidth="1"/>
    <col min="15894" max="15894" width="12.85546875" style="85" bestFit="1" customWidth="1"/>
    <col min="15895" max="16128" width="9.140625" style="85"/>
    <col min="16129" max="16129" width="7.5703125" style="85" customWidth="1"/>
    <col min="16130" max="16130" width="15.140625" style="85" customWidth="1"/>
    <col min="16131" max="16137" width="11.28515625" style="85" bestFit="1" customWidth="1"/>
    <col min="16138" max="16138" width="11.7109375" style="85" bestFit="1" customWidth="1"/>
    <col min="16139" max="16141" width="11.28515625" style="85" bestFit="1" customWidth="1"/>
    <col min="16142" max="16142" width="12.85546875" style="85" bestFit="1" customWidth="1"/>
    <col min="16143" max="16145" width="11.28515625" style="85" bestFit="1" customWidth="1"/>
    <col min="16146" max="16146" width="12.85546875" style="85" bestFit="1" customWidth="1"/>
    <col min="16147" max="16149" width="11.28515625" style="85" bestFit="1" customWidth="1"/>
    <col min="16150" max="16150" width="12.85546875" style="85" bestFit="1" customWidth="1"/>
    <col min="16151" max="16384" width="9.140625" style="85"/>
  </cols>
  <sheetData>
    <row r="2" spans="1:34">
      <c r="A2" s="606" t="s">
        <v>33</v>
      </c>
      <c r="B2" s="606"/>
      <c r="C2" s="606"/>
      <c r="D2" s="606"/>
      <c r="E2" s="606"/>
      <c r="F2" s="606"/>
      <c r="G2" s="606"/>
      <c r="H2" s="606"/>
      <c r="I2" s="606"/>
      <c r="J2" s="606"/>
      <c r="K2" s="606"/>
      <c r="L2" s="606"/>
      <c r="M2" s="606"/>
      <c r="N2" s="606"/>
      <c r="O2" s="606"/>
      <c r="P2" s="606"/>
      <c r="Q2" s="606"/>
      <c r="R2" s="606"/>
      <c r="S2" s="606"/>
      <c r="T2" s="606"/>
      <c r="U2" s="606"/>
      <c r="V2" s="606"/>
    </row>
    <row r="3" spans="1:34">
      <c r="A3" s="606" t="s">
        <v>35</v>
      </c>
      <c r="B3" s="606"/>
      <c r="C3" s="606"/>
      <c r="D3" s="606"/>
      <c r="E3" s="606"/>
      <c r="F3" s="606"/>
      <c r="G3" s="606"/>
      <c r="H3" s="606"/>
      <c r="I3" s="606"/>
      <c r="J3" s="606"/>
      <c r="K3" s="606"/>
      <c r="L3" s="606"/>
      <c r="M3" s="606"/>
      <c r="N3" s="606"/>
      <c r="O3" s="606"/>
      <c r="P3" s="606"/>
      <c r="Q3" s="606"/>
      <c r="R3" s="606"/>
      <c r="S3" s="606"/>
      <c r="T3" s="606"/>
      <c r="U3" s="606"/>
      <c r="V3" s="606"/>
    </row>
    <row r="4" spans="1:34" ht="20.25">
      <c r="A4" s="607" t="s">
        <v>34</v>
      </c>
      <c r="B4" s="607"/>
      <c r="C4" s="607"/>
      <c r="D4" s="607"/>
      <c r="E4" s="607"/>
      <c r="F4" s="607"/>
      <c r="G4" s="607"/>
      <c r="H4" s="607"/>
      <c r="I4" s="607"/>
      <c r="J4" s="607"/>
      <c r="K4" s="607"/>
      <c r="L4" s="607"/>
      <c r="M4" s="607"/>
      <c r="N4" s="607"/>
      <c r="O4" s="607"/>
      <c r="P4" s="607"/>
      <c r="Q4" s="607"/>
      <c r="R4" s="607"/>
      <c r="S4" s="607"/>
      <c r="T4" s="607"/>
      <c r="U4" s="607"/>
      <c r="V4" s="607"/>
    </row>
    <row r="5" spans="1:34" ht="23.25">
      <c r="A5" s="608" t="s">
        <v>1051</v>
      </c>
      <c r="B5" s="608"/>
      <c r="C5" s="608"/>
      <c r="D5" s="608"/>
      <c r="E5" s="608"/>
      <c r="F5" s="608"/>
      <c r="G5" s="608"/>
      <c r="H5" s="608"/>
      <c r="I5" s="608"/>
      <c r="J5" s="608"/>
      <c r="K5" s="608"/>
      <c r="L5" s="608"/>
      <c r="M5" s="608"/>
      <c r="N5" s="608"/>
      <c r="O5" s="608"/>
      <c r="P5" s="608"/>
      <c r="Q5" s="608"/>
      <c r="R5" s="608"/>
      <c r="S5" s="608"/>
      <c r="T5" s="608"/>
      <c r="U5" s="608"/>
      <c r="V5" s="608"/>
    </row>
    <row r="6" spans="1:34" s="205" customFormat="1">
      <c r="A6" s="204"/>
      <c r="M6" s="206"/>
      <c r="N6" s="206"/>
      <c r="O6" s="207"/>
      <c r="P6" s="207"/>
      <c r="Q6" s="609"/>
      <c r="R6" s="609"/>
      <c r="S6" s="207"/>
      <c r="T6" s="207"/>
      <c r="U6" s="609" t="s">
        <v>1052</v>
      </c>
      <c r="V6" s="609"/>
      <c r="W6" s="612"/>
      <c r="X6" s="612"/>
      <c r="Y6" s="612"/>
      <c r="Z6" s="612"/>
      <c r="AA6" s="612"/>
      <c r="AB6" s="612"/>
      <c r="AC6" s="612"/>
      <c r="AD6" s="612"/>
      <c r="AE6" s="612"/>
      <c r="AF6" s="612"/>
      <c r="AG6" s="612"/>
      <c r="AH6" s="612"/>
    </row>
    <row r="7" spans="1:34" s="204" customFormat="1">
      <c r="A7" s="613" t="s">
        <v>1053</v>
      </c>
      <c r="B7" s="615" t="s">
        <v>1054</v>
      </c>
      <c r="C7" s="617" t="s">
        <v>1055</v>
      </c>
      <c r="D7" s="617"/>
      <c r="E7" s="617"/>
      <c r="F7" s="617"/>
      <c r="G7" s="617" t="s">
        <v>1056</v>
      </c>
      <c r="H7" s="617"/>
      <c r="I7" s="617"/>
      <c r="J7" s="617"/>
      <c r="K7" s="618" t="s">
        <v>1057</v>
      </c>
      <c r="L7" s="619"/>
      <c r="M7" s="619"/>
      <c r="N7" s="620"/>
      <c r="O7" s="618" t="s">
        <v>1058</v>
      </c>
      <c r="P7" s="619"/>
      <c r="Q7" s="619"/>
      <c r="R7" s="620"/>
      <c r="S7" s="618" t="s">
        <v>1059</v>
      </c>
      <c r="T7" s="619"/>
      <c r="U7" s="619"/>
      <c r="V7" s="620"/>
    </row>
    <row r="8" spans="1:34">
      <c r="A8" s="614"/>
      <c r="B8" s="616"/>
      <c r="C8" s="208" t="s">
        <v>4</v>
      </c>
      <c r="D8" s="208" t="s">
        <v>5</v>
      </c>
      <c r="E8" s="208" t="s">
        <v>77</v>
      </c>
      <c r="F8" s="208" t="s">
        <v>637</v>
      </c>
      <c r="G8" s="208" t="s">
        <v>4</v>
      </c>
      <c r="H8" s="208" t="s">
        <v>5</v>
      </c>
      <c r="I8" s="208" t="s">
        <v>77</v>
      </c>
      <c r="J8" s="208" t="s">
        <v>637</v>
      </c>
      <c r="K8" s="208" t="s">
        <v>4</v>
      </c>
      <c r="L8" s="208" t="s">
        <v>5</v>
      </c>
      <c r="M8" s="208" t="s">
        <v>77</v>
      </c>
      <c r="N8" s="208" t="s">
        <v>637</v>
      </c>
      <c r="O8" s="209" t="s">
        <v>4</v>
      </c>
      <c r="P8" s="210" t="s">
        <v>5</v>
      </c>
      <c r="Q8" s="210" t="s">
        <v>77</v>
      </c>
      <c r="R8" s="210" t="s">
        <v>637</v>
      </c>
      <c r="S8" s="209" t="s">
        <v>4</v>
      </c>
      <c r="T8" s="210" t="s">
        <v>5</v>
      </c>
      <c r="U8" s="210" t="s">
        <v>77</v>
      </c>
      <c r="V8" s="210" t="s">
        <v>637</v>
      </c>
    </row>
    <row r="9" spans="1:34">
      <c r="A9" s="211">
        <v>1</v>
      </c>
      <c r="B9" s="208" t="s">
        <v>1060</v>
      </c>
      <c r="C9" s="212">
        <v>2561.4588989600002</v>
      </c>
      <c r="D9" s="212">
        <v>846.72367147</v>
      </c>
      <c r="E9" s="212">
        <v>0</v>
      </c>
      <c r="F9" s="212">
        <v>3408.1825704299999</v>
      </c>
      <c r="G9" s="213">
        <v>3309.61098395</v>
      </c>
      <c r="H9" s="213">
        <v>880.38807496000004</v>
      </c>
      <c r="I9" s="213">
        <v>0</v>
      </c>
      <c r="J9" s="212">
        <v>4189.9990589099998</v>
      </c>
      <c r="K9" s="214">
        <v>2947.4064483500001</v>
      </c>
      <c r="L9" s="214">
        <v>412.64705684000006</v>
      </c>
      <c r="M9" s="214">
        <v>0</v>
      </c>
      <c r="N9" s="214">
        <v>3360.0535051900001</v>
      </c>
      <c r="O9" s="214">
        <v>3354.1052961099986</v>
      </c>
      <c r="P9" s="214">
        <v>402.96987492</v>
      </c>
      <c r="Q9" s="214">
        <v>0</v>
      </c>
      <c r="R9" s="214">
        <v>3757.0751710299987</v>
      </c>
      <c r="S9" s="214">
        <v>3818.6932229400004</v>
      </c>
      <c r="T9" s="214">
        <v>517.2789583</v>
      </c>
      <c r="U9" s="214">
        <v>0</v>
      </c>
      <c r="V9" s="214">
        <v>4335.9721812399994</v>
      </c>
    </row>
    <row r="10" spans="1:34">
      <c r="A10" s="211">
        <v>2</v>
      </c>
      <c r="B10" s="208" t="s">
        <v>1061</v>
      </c>
      <c r="C10" s="212">
        <v>3007.3238839000001</v>
      </c>
      <c r="D10" s="212">
        <v>692.39444348000006</v>
      </c>
      <c r="E10" s="212">
        <v>0</v>
      </c>
      <c r="F10" s="212">
        <v>3699.7183273800001</v>
      </c>
      <c r="G10" s="213">
        <v>3972.76696657</v>
      </c>
      <c r="H10" s="213">
        <v>740.98534974999995</v>
      </c>
      <c r="I10" s="213">
        <v>0</v>
      </c>
      <c r="J10" s="212">
        <v>4713.7523163200003</v>
      </c>
      <c r="K10" s="214">
        <v>3211.1223068899999</v>
      </c>
      <c r="L10" s="214">
        <v>4080.2089590999999</v>
      </c>
      <c r="M10" s="214">
        <v>0</v>
      </c>
      <c r="N10" s="214">
        <v>7291.3312659899993</v>
      </c>
      <c r="O10" s="214">
        <v>3792.5065422999996</v>
      </c>
      <c r="P10" s="214">
        <v>2684.1723193400003</v>
      </c>
      <c r="Q10" s="214">
        <v>0</v>
      </c>
      <c r="R10" s="214">
        <v>6476.678861639999</v>
      </c>
      <c r="S10" s="214">
        <v>4295.8187205499989</v>
      </c>
      <c r="T10" s="214">
        <v>2528.6902180399998</v>
      </c>
      <c r="U10" s="214">
        <v>0</v>
      </c>
      <c r="V10" s="214">
        <v>6824.508938590001</v>
      </c>
    </row>
    <row r="11" spans="1:34">
      <c r="A11" s="211">
        <v>3</v>
      </c>
      <c r="B11" s="208" t="s">
        <v>1062</v>
      </c>
      <c r="C11" s="212">
        <v>3817.1810851700002</v>
      </c>
      <c r="D11" s="212">
        <v>1834.83785225</v>
      </c>
      <c r="E11" s="212">
        <v>0</v>
      </c>
      <c r="F11" s="212">
        <v>5652.0189374199999</v>
      </c>
      <c r="G11" s="213">
        <v>5172.8477437199999</v>
      </c>
      <c r="H11" s="213">
        <v>2582.4096150500004</v>
      </c>
      <c r="I11" s="213">
        <v>0</v>
      </c>
      <c r="J11" s="212">
        <v>7755.2573587700008</v>
      </c>
      <c r="K11" s="214">
        <v>4574.164136989999</v>
      </c>
      <c r="L11" s="214">
        <v>757.37115589999985</v>
      </c>
      <c r="M11" s="214">
        <v>0</v>
      </c>
      <c r="N11" s="214">
        <v>5331.5352928899983</v>
      </c>
      <c r="O11" s="214">
        <v>5436.1440663199992</v>
      </c>
      <c r="P11" s="214">
        <v>1091.1773806100002</v>
      </c>
      <c r="Q11" s="214">
        <v>0</v>
      </c>
      <c r="R11" s="214">
        <v>6527.3214469299974</v>
      </c>
      <c r="S11" s="214">
        <v>6088.0233260499981</v>
      </c>
      <c r="T11" s="214">
        <v>1826.5763640499999</v>
      </c>
      <c r="U11" s="214">
        <v>0</v>
      </c>
      <c r="V11" s="214">
        <v>7914.5996900999999</v>
      </c>
    </row>
    <row r="12" spans="1:34">
      <c r="A12" s="211">
        <v>4</v>
      </c>
      <c r="B12" s="208" t="s">
        <v>1063</v>
      </c>
      <c r="C12" s="212">
        <v>7988.5791060200008</v>
      </c>
      <c r="D12" s="212">
        <v>2661.6681933</v>
      </c>
      <c r="E12" s="212">
        <v>0</v>
      </c>
      <c r="F12" s="212">
        <v>10650.247299320001</v>
      </c>
      <c r="G12" s="213">
        <v>10333.547147129999</v>
      </c>
      <c r="H12" s="213">
        <v>2701.3772325599998</v>
      </c>
      <c r="I12" s="213">
        <v>0</v>
      </c>
      <c r="J12" s="212">
        <v>13034.924379689999</v>
      </c>
      <c r="K12" s="214">
        <v>9449.2240292899987</v>
      </c>
      <c r="L12" s="214">
        <v>3770.5950864100009</v>
      </c>
      <c r="M12" s="214">
        <v>0</v>
      </c>
      <c r="N12" s="214">
        <v>13219.8191157</v>
      </c>
      <c r="O12" s="214">
        <v>11674.11457218</v>
      </c>
      <c r="P12" s="214">
        <v>3817.8101268599999</v>
      </c>
      <c r="Q12" s="214">
        <v>0</v>
      </c>
      <c r="R12" s="214">
        <v>15491.924699040001</v>
      </c>
      <c r="S12" s="214">
        <v>12832.079298979999</v>
      </c>
      <c r="T12" s="214">
        <v>6046.0118668099967</v>
      </c>
      <c r="U12" s="214">
        <v>0</v>
      </c>
      <c r="V12" s="214">
        <v>18878.09116579</v>
      </c>
    </row>
    <row r="13" spans="1:34">
      <c r="A13" s="211">
        <v>5</v>
      </c>
      <c r="B13" s="208" t="s">
        <v>1064</v>
      </c>
      <c r="C13" s="212">
        <v>2853.7819268899998</v>
      </c>
      <c r="D13" s="212">
        <v>1297.3598332000001</v>
      </c>
      <c r="E13" s="212">
        <v>0</v>
      </c>
      <c r="F13" s="212">
        <v>4151.1417600900004</v>
      </c>
      <c r="G13" s="213">
        <v>3833.1030319899996</v>
      </c>
      <c r="H13" s="213">
        <v>1449.0335268800002</v>
      </c>
      <c r="I13" s="213">
        <v>0</v>
      </c>
      <c r="J13" s="212">
        <v>5282.13655887</v>
      </c>
      <c r="K13" s="214">
        <v>3461.7357948899989</v>
      </c>
      <c r="L13" s="214">
        <v>986.02343955000003</v>
      </c>
      <c r="M13" s="214">
        <v>0</v>
      </c>
      <c r="N13" s="214">
        <v>4447.7592344399982</v>
      </c>
      <c r="O13" s="214">
        <v>4006.20191449</v>
      </c>
      <c r="P13" s="214">
        <v>1209.42020826</v>
      </c>
      <c r="Q13" s="214">
        <v>0</v>
      </c>
      <c r="R13" s="214">
        <v>5215.62212275</v>
      </c>
      <c r="S13" s="214">
        <v>4375.6207847899996</v>
      </c>
      <c r="T13" s="214">
        <v>1397.498364</v>
      </c>
      <c r="U13" s="214">
        <v>0</v>
      </c>
      <c r="V13" s="214">
        <v>5773.1191487899996</v>
      </c>
    </row>
    <row r="14" spans="1:34">
      <c r="A14" s="211">
        <v>6</v>
      </c>
      <c r="B14" s="208" t="s">
        <v>1065</v>
      </c>
      <c r="C14" s="212">
        <v>1995.16139028</v>
      </c>
      <c r="D14" s="212">
        <v>396.76948097000002</v>
      </c>
      <c r="E14" s="212">
        <v>0</v>
      </c>
      <c r="F14" s="212">
        <v>2391.9308712500001</v>
      </c>
      <c r="G14" s="213">
        <v>2488.2600384400002</v>
      </c>
      <c r="H14" s="213">
        <v>443.46296639999997</v>
      </c>
      <c r="I14" s="213">
        <v>0</v>
      </c>
      <c r="J14" s="212">
        <v>2931.7230048400002</v>
      </c>
      <c r="K14" s="214">
        <v>2071.8817927000005</v>
      </c>
      <c r="L14" s="214">
        <v>341.94191724000001</v>
      </c>
      <c r="M14" s="214">
        <v>0</v>
      </c>
      <c r="N14" s="214">
        <v>2413.8237099400008</v>
      </c>
      <c r="O14" s="214">
        <v>2371.4249679399995</v>
      </c>
      <c r="P14" s="214">
        <v>158.72390347999999</v>
      </c>
      <c r="Q14" s="214">
        <v>0</v>
      </c>
      <c r="R14" s="214">
        <v>2530.1488714199995</v>
      </c>
      <c r="S14" s="214">
        <v>2858.7884259799998</v>
      </c>
      <c r="T14" s="214">
        <v>164.85438747000001</v>
      </c>
      <c r="U14" s="214">
        <v>0</v>
      </c>
      <c r="V14" s="214">
        <v>3023.6428134499997</v>
      </c>
    </row>
    <row r="15" spans="1:34">
      <c r="A15" s="211">
        <v>7</v>
      </c>
      <c r="B15" s="208" t="s">
        <v>1066</v>
      </c>
      <c r="C15" s="212">
        <v>3105.06467608</v>
      </c>
      <c r="D15" s="212">
        <v>527.34360425</v>
      </c>
      <c r="E15" s="212">
        <v>0</v>
      </c>
      <c r="F15" s="212">
        <v>3632.4082803299998</v>
      </c>
      <c r="G15" s="213">
        <v>4473.4199926700003</v>
      </c>
      <c r="H15" s="213">
        <v>369.41444227</v>
      </c>
      <c r="I15" s="213">
        <v>0</v>
      </c>
      <c r="J15" s="212">
        <v>4842.8344349400004</v>
      </c>
      <c r="K15" s="214">
        <v>3769.55324849</v>
      </c>
      <c r="L15" s="214">
        <v>303.93059885000002</v>
      </c>
      <c r="M15" s="214">
        <v>0</v>
      </c>
      <c r="N15" s="214">
        <v>4073.4838473399996</v>
      </c>
      <c r="O15" s="214">
        <v>4367.1470494000005</v>
      </c>
      <c r="P15" s="214">
        <v>347.60012365999995</v>
      </c>
      <c r="Q15" s="214">
        <v>0</v>
      </c>
      <c r="R15" s="214">
        <v>4714.74717306</v>
      </c>
      <c r="S15" s="214">
        <v>4617.75041169</v>
      </c>
      <c r="T15" s="214">
        <v>390.84635002000005</v>
      </c>
      <c r="U15" s="214">
        <v>0</v>
      </c>
      <c r="V15" s="214">
        <v>5008.5967617099977</v>
      </c>
    </row>
    <row r="16" spans="1:34">
      <c r="A16" s="211">
        <v>8</v>
      </c>
      <c r="B16" s="208" t="s">
        <v>1067</v>
      </c>
      <c r="C16" s="212">
        <v>3321.9083974800001</v>
      </c>
      <c r="D16" s="212">
        <v>849.6908684</v>
      </c>
      <c r="E16" s="212">
        <v>0</v>
      </c>
      <c r="F16" s="212">
        <v>4171.5992658800005</v>
      </c>
      <c r="G16" s="213">
        <v>4156.0264972900004</v>
      </c>
      <c r="H16" s="213">
        <v>953.70826009000007</v>
      </c>
      <c r="I16" s="213">
        <v>0</v>
      </c>
      <c r="J16" s="212">
        <v>5109.7347573800007</v>
      </c>
      <c r="K16" s="214">
        <v>3574.5521056699981</v>
      </c>
      <c r="L16" s="214">
        <v>685.18784486000004</v>
      </c>
      <c r="M16" s="214">
        <v>0</v>
      </c>
      <c r="N16" s="214">
        <v>4259.7399505299982</v>
      </c>
      <c r="O16" s="214">
        <v>4110.2680577500014</v>
      </c>
      <c r="P16" s="214">
        <v>945.07500407000009</v>
      </c>
      <c r="Q16" s="214">
        <v>0</v>
      </c>
      <c r="R16" s="214">
        <v>5055.3430618200009</v>
      </c>
      <c r="S16" s="214">
        <v>4262.0129599400007</v>
      </c>
      <c r="T16" s="214">
        <v>1285.7215840599999</v>
      </c>
      <c r="U16" s="214">
        <v>0</v>
      </c>
      <c r="V16" s="214">
        <v>5547.734543999999</v>
      </c>
    </row>
    <row r="17" spans="1:34">
      <c r="A17" s="211">
        <v>9</v>
      </c>
      <c r="B17" s="208" t="s">
        <v>1068</v>
      </c>
      <c r="C17" s="212">
        <v>8755.4174770099999</v>
      </c>
      <c r="D17" s="212">
        <v>5018.1793446499996</v>
      </c>
      <c r="E17" s="212">
        <v>0</v>
      </c>
      <c r="F17" s="212">
        <v>13773.596821659999</v>
      </c>
      <c r="G17" s="213">
        <v>11127.90415592</v>
      </c>
      <c r="H17" s="213">
        <v>5382.4038156199995</v>
      </c>
      <c r="I17" s="213">
        <v>0</v>
      </c>
      <c r="J17" s="212">
        <v>16510.307971539998</v>
      </c>
      <c r="K17" s="214">
        <v>9683.9536708800006</v>
      </c>
      <c r="L17" s="214">
        <v>6016.91424499</v>
      </c>
      <c r="M17" s="214">
        <v>0</v>
      </c>
      <c r="N17" s="214">
        <v>15700.867915870002</v>
      </c>
      <c r="O17" s="214">
        <v>11695.88941849999</v>
      </c>
      <c r="P17" s="214">
        <v>4413.4045880900003</v>
      </c>
      <c r="Q17" s="214">
        <v>0</v>
      </c>
      <c r="R17" s="214">
        <v>16109.294006589987</v>
      </c>
      <c r="S17" s="214">
        <v>12610.398141709999</v>
      </c>
      <c r="T17" s="214">
        <v>5937.8388045200018</v>
      </c>
      <c r="U17" s="214">
        <v>0</v>
      </c>
      <c r="V17" s="214">
        <v>18548.236946230001</v>
      </c>
    </row>
    <row r="18" spans="1:34">
      <c r="A18" s="211">
        <v>10</v>
      </c>
      <c r="B18" s="208" t="s">
        <v>1069</v>
      </c>
      <c r="C18" s="212">
        <v>9705.9873313299995</v>
      </c>
      <c r="D18" s="212">
        <v>3817.9798771300002</v>
      </c>
      <c r="E18" s="212">
        <v>0</v>
      </c>
      <c r="F18" s="212">
        <v>13523.967208459999</v>
      </c>
      <c r="G18" s="213">
        <v>13513.60506342</v>
      </c>
      <c r="H18" s="213">
        <v>5131.3846586600002</v>
      </c>
      <c r="I18" s="213">
        <v>0</v>
      </c>
      <c r="J18" s="212">
        <v>18644.989722080001</v>
      </c>
      <c r="K18" s="214">
        <v>28965.809156889958</v>
      </c>
      <c r="L18" s="214">
        <v>3649.35154354</v>
      </c>
      <c r="M18" s="214">
        <v>0</v>
      </c>
      <c r="N18" s="214">
        <v>32615.160700429959</v>
      </c>
      <c r="O18" s="214">
        <v>31132.269125839997</v>
      </c>
      <c r="P18" s="214">
        <v>3138.6992775999997</v>
      </c>
      <c r="Q18" s="214">
        <v>0</v>
      </c>
      <c r="R18" s="214">
        <v>34270.968403439998</v>
      </c>
      <c r="S18" s="214">
        <v>31735.060894469992</v>
      </c>
      <c r="T18" s="214">
        <v>4096.5833228100009</v>
      </c>
      <c r="U18" s="214">
        <v>0</v>
      </c>
      <c r="V18" s="214">
        <v>35831.644217280009</v>
      </c>
    </row>
    <row r="19" spans="1:34">
      <c r="A19" s="211">
        <v>11</v>
      </c>
      <c r="B19" s="208" t="s">
        <v>1070</v>
      </c>
      <c r="C19" s="212">
        <v>2660.7233376599997</v>
      </c>
      <c r="D19" s="212">
        <v>447.64939172999999</v>
      </c>
      <c r="E19" s="212">
        <v>0</v>
      </c>
      <c r="F19" s="212">
        <v>3108.3727293899997</v>
      </c>
      <c r="G19" s="213">
        <v>3657.2580432399996</v>
      </c>
      <c r="H19" s="213">
        <v>466.18752077999994</v>
      </c>
      <c r="I19" s="213">
        <v>0</v>
      </c>
      <c r="J19" s="212">
        <v>4123.4455640199994</v>
      </c>
      <c r="K19" s="214">
        <v>4219.1142123699974</v>
      </c>
      <c r="L19" s="214">
        <v>354.3671571700001</v>
      </c>
      <c r="M19" s="214">
        <v>0</v>
      </c>
      <c r="N19" s="214">
        <v>4573.4813695399971</v>
      </c>
      <c r="O19" s="214">
        <v>3945.6604687399999</v>
      </c>
      <c r="P19" s="214">
        <v>351.73948876999998</v>
      </c>
      <c r="Q19" s="214">
        <v>0</v>
      </c>
      <c r="R19" s="214">
        <v>4297.3999575100006</v>
      </c>
      <c r="S19" s="214">
        <v>3477.0291778499995</v>
      </c>
      <c r="T19" s="214">
        <v>435.90794180999995</v>
      </c>
      <c r="U19" s="214">
        <v>0</v>
      </c>
      <c r="V19" s="214">
        <v>3912.93711966</v>
      </c>
    </row>
    <row r="20" spans="1:34">
      <c r="A20" s="211">
        <v>12</v>
      </c>
      <c r="B20" s="208" t="s">
        <v>1071</v>
      </c>
      <c r="C20" s="212">
        <v>3963.20932275</v>
      </c>
      <c r="D20" s="212">
        <v>763.59052357000007</v>
      </c>
      <c r="E20" s="212">
        <v>0</v>
      </c>
      <c r="F20" s="212">
        <v>4726.7998463200001</v>
      </c>
      <c r="G20" s="213">
        <v>5038.9012721199997</v>
      </c>
      <c r="H20" s="213">
        <v>628.90271112999994</v>
      </c>
      <c r="I20" s="213">
        <v>0</v>
      </c>
      <c r="J20" s="212">
        <v>5667.8039832499999</v>
      </c>
      <c r="K20" s="214">
        <v>5061.0475336799973</v>
      </c>
      <c r="L20" s="214">
        <v>826.22983743000009</v>
      </c>
      <c r="M20" s="214">
        <v>0</v>
      </c>
      <c r="N20" s="214">
        <v>5887.2773711099981</v>
      </c>
      <c r="O20" s="214">
        <v>5093.3054474300006</v>
      </c>
      <c r="P20" s="214">
        <v>600.11900842999989</v>
      </c>
      <c r="Q20" s="214">
        <v>0</v>
      </c>
      <c r="R20" s="214">
        <v>5693.4244558599985</v>
      </c>
      <c r="S20" s="214">
        <v>5356.4492318999992</v>
      </c>
      <c r="T20" s="214">
        <v>764.11777618000008</v>
      </c>
      <c r="U20" s="214">
        <v>0</v>
      </c>
      <c r="V20" s="214">
        <v>6120.567008080001</v>
      </c>
    </row>
    <row r="21" spans="1:34">
      <c r="A21" s="211">
        <v>13</v>
      </c>
      <c r="B21" s="208" t="s">
        <v>1072</v>
      </c>
      <c r="C21" s="212">
        <v>4022.1160700199998</v>
      </c>
      <c r="D21" s="212">
        <v>2313.7433446</v>
      </c>
      <c r="E21" s="212">
        <v>0</v>
      </c>
      <c r="F21" s="212">
        <v>6335.8594146199994</v>
      </c>
      <c r="G21" s="213">
        <v>5495.6700381499995</v>
      </c>
      <c r="H21" s="213">
        <v>6250.0902841499992</v>
      </c>
      <c r="I21" s="213">
        <v>0</v>
      </c>
      <c r="J21" s="212">
        <v>11745.760322299999</v>
      </c>
      <c r="K21" s="214">
        <v>4877.487374579996</v>
      </c>
      <c r="L21" s="214">
        <v>3559.6688053399998</v>
      </c>
      <c r="M21" s="214">
        <v>0</v>
      </c>
      <c r="N21" s="214">
        <v>8437.1561799199972</v>
      </c>
      <c r="O21" s="214">
        <v>5336.1056601400014</v>
      </c>
      <c r="P21" s="214">
        <v>2519.7043463799996</v>
      </c>
      <c r="Q21" s="214">
        <v>0</v>
      </c>
      <c r="R21" s="214">
        <v>7855.8100065200006</v>
      </c>
      <c r="S21" s="214">
        <v>5630.1440773099985</v>
      </c>
      <c r="T21" s="214">
        <v>2494.7199107800002</v>
      </c>
      <c r="U21" s="214">
        <v>0</v>
      </c>
      <c r="V21" s="214">
        <v>8124.8639880899982</v>
      </c>
      <c r="W21" s="215"/>
    </row>
    <row r="22" spans="1:34">
      <c r="A22" s="211">
        <v>14</v>
      </c>
      <c r="B22" s="208" t="s">
        <v>1073</v>
      </c>
      <c r="C22" s="212">
        <v>4255.0532368499998</v>
      </c>
      <c r="D22" s="212">
        <v>1428.9096049500001</v>
      </c>
      <c r="E22" s="212">
        <v>0</v>
      </c>
      <c r="F22" s="212">
        <v>5683.9628418000002</v>
      </c>
      <c r="G22" s="213">
        <v>6874.8144938599999</v>
      </c>
      <c r="H22" s="213">
        <v>1474.5972233800001</v>
      </c>
      <c r="I22" s="213">
        <v>0</v>
      </c>
      <c r="J22" s="212">
        <v>8349.4117172400001</v>
      </c>
      <c r="K22" s="214">
        <v>4479.7942887000027</v>
      </c>
      <c r="L22" s="214">
        <v>1116.2216241399999</v>
      </c>
      <c r="M22" s="214">
        <v>0</v>
      </c>
      <c r="N22" s="214">
        <v>5596.0159128400019</v>
      </c>
      <c r="O22" s="214">
        <v>4394.4392583400013</v>
      </c>
      <c r="P22" s="214">
        <v>969.41242448000025</v>
      </c>
      <c r="Q22" s="214">
        <v>0</v>
      </c>
      <c r="R22" s="214">
        <v>5363.8516828200009</v>
      </c>
      <c r="S22" s="214">
        <v>5178.9432373799991</v>
      </c>
      <c r="T22" s="214">
        <v>1695.4556745199998</v>
      </c>
      <c r="U22" s="214">
        <v>0</v>
      </c>
      <c r="V22" s="214">
        <v>6874.3989118999989</v>
      </c>
    </row>
    <row r="23" spans="1:34">
      <c r="A23" s="211">
        <v>15</v>
      </c>
      <c r="B23" s="208" t="s">
        <v>1074</v>
      </c>
      <c r="C23" s="212">
        <v>6143.5518348400001</v>
      </c>
      <c r="D23" s="212">
        <v>1620.1331000299999</v>
      </c>
      <c r="E23" s="212">
        <v>0</v>
      </c>
      <c r="F23" s="212">
        <v>7763.6849348699998</v>
      </c>
      <c r="G23" s="213">
        <v>9015.925180350001</v>
      </c>
      <c r="H23" s="213">
        <v>2220.3061223600002</v>
      </c>
      <c r="I23" s="213">
        <v>0</v>
      </c>
      <c r="J23" s="212">
        <v>11236.231302710001</v>
      </c>
      <c r="K23" s="214">
        <v>7061.5731931900073</v>
      </c>
      <c r="L23" s="214">
        <v>1935.1597744799997</v>
      </c>
      <c r="M23" s="214">
        <v>0</v>
      </c>
      <c r="N23" s="214">
        <v>8996.7329676700083</v>
      </c>
      <c r="O23" s="214">
        <v>8998.4397701899979</v>
      </c>
      <c r="P23" s="214">
        <v>1479.9654116500001</v>
      </c>
      <c r="Q23" s="214">
        <v>0</v>
      </c>
      <c r="R23" s="214">
        <v>10478.405181839998</v>
      </c>
      <c r="S23" s="214">
        <v>10168.887557130003</v>
      </c>
      <c r="T23" s="214">
        <v>1899.1465495999996</v>
      </c>
      <c r="U23" s="214">
        <v>0</v>
      </c>
      <c r="V23" s="214">
        <v>12068.034106730003</v>
      </c>
    </row>
    <row r="24" spans="1:34">
      <c r="A24" s="211">
        <v>16</v>
      </c>
      <c r="B24" s="208" t="s">
        <v>1075</v>
      </c>
      <c r="C24" s="212">
        <v>5724.7641727</v>
      </c>
      <c r="D24" s="212">
        <v>2204.0421879999999</v>
      </c>
      <c r="E24" s="212">
        <v>0</v>
      </c>
      <c r="F24" s="212">
        <v>7928.8063607000004</v>
      </c>
      <c r="G24" s="213">
        <v>8274.9559401899987</v>
      </c>
      <c r="H24" s="213">
        <v>1811.0520653199999</v>
      </c>
      <c r="I24" s="213">
        <v>0</v>
      </c>
      <c r="J24" s="212">
        <v>10086.008005509999</v>
      </c>
      <c r="K24" s="214">
        <v>6937.6534282500024</v>
      </c>
      <c r="L24" s="214">
        <v>846.69234805999997</v>
      </c>
      <c r="M24" s="214">
        <v>0</v>
      </c>
      <c r="N24" s="214">
        <v>7784.3457763100032</v>
      </c>
      <c r="O24" s="214">
        <v>8662.745189610001</v>
      </c>
      <c r="P24" s="214">
        <v>724.64596289999997</v>
      </c>
      <c r="Q24" s="214">
        <v>0</v>
      </c>
      <c r="R24" s="214">
        <v>9387.3911525100029</v>
      </c>
      <c r="S24" s="214">
        <v>9647.2394005000006</v>
      </c>
      <c r="T24" s="214">
        <v>1786.9453660299998</v>
      </c>
      <c r="U24" s="214">
        <v>0</v>
      </c>
      <c r="V24" s="214">
        <v>11434.184766530001</v>
      </c>
      <c r="W24" s="86"/>
      <c r="X24" s="86"/>
      <c r="Y24" s="86"/>
      <c r="Z24" s="86"/>
      <c r="AA24" s="86"/>
      <c r="AB24" s="86"/>
      <c r="AC24" s="86"/>
      <c r="AD24" s="86"/>
      <c r="AE24" s="86"/>
      <c r="AF24" s="86"/>
      <c r="AG24" s="86"/>
      <c r="AH24" s="86"/>
    </row>
    <row r="25" spans="1:34" s="86" customFormat="1">
      <c r="A25" s="211">
        <v>17</v>
      </c>
      <c r="B25" s="208" t="s">
        <v>1076</v>
      </c>
      <c r="C25" s="212">
        <v>6611.7141578000001</v>
      </c>
      <c r="D25" s="212">
        <v>5160.702585</v>
      </c>
      <c r="E25" s="212">
        <v>0</v>
      </c>
      <c r="F25" s="212">
        <v>11772.4167428</v>
      </c>
      <c r="G25" s="213">
        <v>10594.2422916</v>
      </c>
      <c r="H25" s="213">
        <v>6146.2217209999999</v>
      </c>
      <c r="I25" s="213">
        <v>0</v>
      </c>
      <c r="J25" s="212">
        <v>16740.464012600001</v>
      </c>
      <c r="K25" s="214">
        <v>23523.660661459999</v>
      </c>
      <c r="L25" s="214">
        <v>5661.686952</v>
      </c>
      <c r="M25" s="214">
        <v>0</v>
      </c>
      <c r="N25" s="214">
        <v>29185.347613459999</v>
      </c>
      <c r="O25" s="214">
        <v>25449.715646659999</v>
      </c>
      <c r="P25" s="214">
        <v>5267.9900138699995</v>
      </c>
      <c r="Q25" s="214">
        <v>0</v>
      </c>
      <c r="R25" s="214">
        <v>30717.705660529999</v>
      </c>
      <c r="S25" s="214">
        <v>25781.46424809</v>
      </c>
      <c r="T25" s="214">
        <v>6476.9889045600003</v>
      </c>
      <c r="U25" s="214">
        <v>0</v>
      </c>
      <c r="V25" s="214">
        <v>32258.453152649996</v>
      </c>
      <c r="W25" s="85"/>
      <c r="X25" s="85"/>
      <c r="Y25" s="85"/>
      <c r="Z25" s="85"/>
      <c r="AA25" s="85"/>
      <c r="AB25" s="85"/>
      <c r="AC25" s="85"/>
      <c r="AD25" s="85"/>
      <c r="AE25" s="85"/>
      <c r="AF25" s="85"/>
      <c r="AG25" s="85"/>
      <c r="AH25" s="85"/>
    </row>
    <row r="26" spans="1:34">
      <c r="A26" s="211">
        <v>18</v>
      </c>
      <c r="B26" s="208" t="s">
        <v>1077</v>
      </c>
      <c r="C26" s="212">
        <v>5107.0999195799996</v>
      </c>
      <c r="D26" s="212">
        <v>1678.5822960599999</v>
      </c>
      <c r="E26" s="212">
        <v>0</v>
      </c>
      <c r="F26" s="212">
        <v>6785.6822156399994</v>
      </c>
      <c r="G26" s="213">
        <v>7866.3408874500001</v>
      </c>
      <c r="H26" s="213">
        <v>2929.5146316300002</v>
      </c>
      <c r="I26" s="213">
        <v>0</v>
      </c>
      <c r="J26" s="212">
        <v>10795.85551908</v>
      </c>
      <c r="K26" s="214">
        <v>7134.6101343700075</v>
      </c>
      <c r="L26" s="214">
        <v>2375.3688818999995</v>
      </c>
      <c r="M26" s="214">
        <v>0</v>
      </c>
      <c r="N26" s="214">
        <v>9509.9790162700083</v>
      </c>
      <c r="O26" s="214">
        <v>8656.3719758699972</v>
      </c>
      <c r="P26" s="214">
        <v>3374.2222682000001</v>
      </c>
      <c r="Q26" s="214">
        <v>0</v>
      </c>
      <c r="R26" s="214">
        <v>12030.59424407</v>
      </c>
      <c r="S26" s="214">
        <v>9966.898391620005</v>
      </c>
      <c r="T26" s="214">
        <v>2902.5993643000002</v>
      </c>
      <c r="U26" s="214">
        <v>0</v>
      </c>
      <c r="V26" s="214">
        <v>12869.497755920005</v>
      </c>
    </row>
    <row r="27" spans="1:34">
      <c r="A27" s="211">
        <v>19</v>
      </c>
      <c r="B27" s="208" t="s">
        <v>1078</v>
      </c>
      <c r="C27" s="212">
        <v>5769.37676018</v>
      </c>
      <c r="D27" s="212">
        <v>1650.09993332</v>
      </c>
      <c r="E27" s="212">
        <v>0</v>
      </c>
      <c r="F27" s="212">
        <v>7419.4766934999998</v>
      </c>
      <c r="G27" s="213">
        <v>9131.32479943</v>
      </c>
      <c r="H27" s="213">
        <v>1678.9552803800002</v>
      </c>
      <c r="I27" s="213">
        <v>0</v>
      </c>
      <c r="J27" s="212">
        <v>10810.28007981</v>
      </c>
      <c r="K27" s="214">
        <v>8101.5107045299919</v>
      </c>
      <c r="L27" s="214">
        <v>1223.3535603099999</v>
      </c>
      <c r="M27" s="214">
        <v>0</v>
      </c>
      <c r="N27" s="214">
        <v>9324.8642648399928</v>
      </c>
      <c r="O27" s="214">
        <v>9953.2138646599942</v>
      </c>
      <c r="P27" s="214">
        <v>590.66929873999982</v>
      </c>
      <c r="Q27" s="214">
        <v>0</v>
      </c>
      <c r="R27" s="214">
        <v>10543.883163399996</v>
      </c>
      <c r="S27" s="214">
        <v>10561.528194609999</v>
      </c>
      <c r="T27" s="214">
        <v>3159.67679434</v>
      </c>
      <c r="U27" s="214">
        <v>0</v>
      </c>
      <c r="V27" s="214">
        <v>13721.204988949998</v>
      </c>
    </row>
    <row r="28" spans="1:34">
      <c r="A28" s="211">
        <v>20</v>
      </c>
      <c r="B28" s="208" t="s">
        <v>1079</v>
      </c>
      <c r="C28" s="212">
        <v>6055.58210452</v>
      </c>
      <c r="D28" s="212">
        <v>1214.70789418</v>
      </c>
      <c r="E28" s="212">
        <v>0</v>
      </c>
      <c r="F28" s="212">
        <v>7270.2899987000001</v>
      </c>
      <c r="G28" s="213">
        <v>9873.0232036599991</v>
      </c>
      <c r="H28" s="213">
        <v>1357.47915769</v>
      </c>
      <c r="I28" s="213">
        <v>0</v>
      </c>
      <c r="J28" s="212">
        <v>11230.50236135</v>
      </c>
      <c r="K28" s="214">
        <v>6829.6205356399978</v>
      </c>
      <c r="L28" s="214">
        <v>945.75314811999976</v>
      </c>
      <c r="M28" s="214">
        <v>0</v>
      </c>
      <c r="N28" s="214">
        <v>7775.3736837599972</v>
      </c>
      <c r="O28" s="214">
        <v>7023.8634761000003</v>
      </c>
      <c r="P28" s="214">
        <v>684.21190394999996</v>
      </c>
      <c r="Q28" s="214">
        <v>0</v>
      </c>
      <c r="R28" s="214">
        <v>7708.0753800499988</v>
      </c>
      <c r="S28" s="214">
        <v>6972.6181736300005</v>
      </c>
      <c r="T28" s="214">
        <v>734.91395525999997</v>
      </c>
      <c r="U28" s="214">
        <v>0</v>
      </c>
      <c r="V28" s="214">
        <v>7707.5321288900004</v>
      </c>
    </row>
    <row r="29" spans="1:34">
      <c r="A29" s="211">
        <v>21</v>
      </c>
      <c r="B29" s="208" t="s">
        <v>1080</v>
      </c>
      <c r="C29" s="212">
        <v>6100.23285175</v>
      </c>
      <c r="D29" s="212">
        <v>1403.7575826099999</v>
      </c>
      <c r="E29" s="212">
        <v>0</v>
      </c>
      <c r="F29" s="212">
        <v>7503.9904343600001</v>
      </c>
      <c r="G29" s="213">
        <v>10895.169976950001</v>
      </c>
      <c r="H29" s="213">
        <v>1689.8207521900001</v>
      </c>
      <c r="I29" s="213">
        <v>0</v>
      </c>
      <c r="J29" s="212">
        <v>12584.990729140001</v>
      </c>
      <c r="K29" s="214">
        <v>7157.7699625100013</v>
      </c>
      <c r="L29" s="214">
        <v>1557.5851904799995</v>
      </c>
      <c r="M29" s="214">
        <v>0</v>
      </c>
      <c r="N29" s="214">
        <v>8715.3551529900014</v>
      </c>
      <c r="O29" s="214">
        <v>5649.8277545700012</v>
      </c>
      <c r="P29" s="214">
        <v>1431.1870682899996</v>
      </c>
      <c r="Q29" s="214">
        <v>0</v>
      </c>
      <c r="R29" s="214">
        <v>7081.0148228600037</v>
      </c>
      <c r="S29" s="214">
        <v>6575.6127173100003</v>
      </c>
      <c r="T29" s="214">
        <v>1319.2591809700002</v>
      </c>
      <c r="U29" s="214">
        <v>0</v>
      </c>
      <c r="V29" s="214">
        <v>7894.871898280001</v>
      </c>
    </row>
    <row r="30" spans="1:34">
      <c r="A30" s="211">
        <v>22</v>
      </c>
      <c r="B30" s="208" t="s">
        <v>1081</v>
      </c>
      <c r="C30" s="212">
        <v>6597.3176746300005</v>
      </c>
      <c r="D30" s="212">
        <v>2487.2334787600003</v>
      </c>
      <c r="E30" s="212">
        <v>0</v>
      </c>
      <c r="F30" s="212">
        <v>9084.5511533900008</v>
      </c>
      <c r="G30" s="213">
        <v>13813.139579620001</v>
      </c>
      <c r="H30" s="213">
        <v>3354.9075516299999</v>
      </c>
      <c r="I30" s="213">
        <v>0</v>
      </c>
      <c r="J30" s="212">
        <v>17168.047131250001</v>
      </c>
      <c r="K30" s="214">
        <v>7928.7343450000017</v>
      </c>
      <c r="L30" s="214">
        <v>1899.1137820600009</v>
      </c>
      <c r="M30" s="214">
        <v>0</v>
      </c>
      <c r="N30" s="214">
        <v>9827.8481270600041</v>
      </c>
      <c r="O30" s="214">
        <v>5794.0730370599995</v>
      </c>
      <c r="P30" s="214">
        <v>2039.9285799599998</v>
      </c>
      <c r="Q30" s="214">
        <v>0</v>
      </c>
      <c r="R30" s="214">
        <v>7834.0016170200015</v>
      </c>
      <c r="S30" s="214">
        <v>6216.4743653000005</v>
      </c>
      <c r="T30" s="214">
        <v>1981.8868639499999</v>
      </c>
      <c r="U30" s="214">
        <v>0</v>
      </c>
      <c r="V30" s="214">
        <v>8198.3612292500002</v>
      </c>
    </row>
    <row r="31" spans="1:34">
      <c r="A31" s="211">
        <v>23</v>
      </c>
      <c r="B31" s="208" t="s">
        <v>1082</v>
      </c>
      <c r="C31" s="212">
        <v>8850.3990235499987</v>
      </c>
      <c r="D31" s="212">
        <v>1752.50366222</v>
      </c>
      <c r="E31" s="212">
        <v>0</v>
      </c>
      <c r="F31" s="212">
        <v>10602.902685769999</v>
      </c>
      <c r="G31" s="213">
        <v>18517.030312819999</v>
      </c>
      <c r="H31" s="213">
        <v>1957.0653340399999</v>
      </c>
      <c r="I31" s="213">
        <v>0</v>
      </c>
      <c r="J31" s="212">
        <v>20474.095646859998</v>
      </c>
      <c r="K31" s="214">
        <v>10686.244645250001</v>
      </c>
      <c r="L31" s="214">
        <v>1204.4276622099999</v>
      </c>
      <c r="M31" s="214">
        <v>0</v>
      </c>
      <c r="N31" s="214">
        <v>11890.67230746</v>
      </c>
      <c r="O31" s="214">
        <v>8085.0897505400008</v>
      </c>
      <c r="P31" s="214">
        <v>730.50014271000009</v>
      </c>
      <c r="Q31" s="214">
        <v>0</v>
      </c>
      <c r="R31" s="214">
        <v>8815.589893250004</v>
      </c>
      <c r="S31" s="214">
        <v>8290.5802598599985</v>
      </c>
      <c r="T31" s="214">
        <v>937.07743956999991</v>
      </c>
      <c r="U31" s="214">
        <v>0</v>
      </c>
      <c r="V31" s="214">
        <v>9227.6576994299976</v>
      </c>
    </row>
    <row r="32" spans="1:34">
      <c r="A32" s="211">
        <v>24</v>
      </c>
      <c r="B32" s="208" t="s">
        <v>1083</v>
      </c>
      <c r="C32" s="212">
        <v>2111.6712303199997</v>
      </c>
      <c r="D32" s="212">
        <v>520.60671425999999</v>
      </c>
      <c r="E32" s="212">
        <v>0</v>
      </c>
      <c r="F32" s="212">
        <v>2632.2779445799997</v>
      </c>
      <c r="G32" s="213">
        <v>3976.9610479200001</v>
      </c>
      <c r="H32" s="213">
        <v>476.04746276999998</v>
      </c>
      <c r="I32" s="213">
        <v>0</v>
      </c>
      <c r="J32" s="212">
        <v>4453.0085106899996</v>
      </c>
      <c r="K32" s="214">
        <v>2433.66866304</v>
      </c>
      <c r="L32" s="214">
        <v>424.03745798000006</v>
      </c>
      <c r="M32" s="214">
        <v>0</v>
      </c>
      <c r="N32" s="214">
        <v>2857.70612102</v>
      </c>
      <c r="O32" s="214">
        <v>2252.3068541799998</v>
      </c>
      <c r="P32" s="214">
        <v>383.09633866000001</v>
      </c>
      <c r="Q32" s="214">
        <v>0</v>
      </c>
      <c r="R32" s="214">
        <v>2635.40319284</v>
      </c>
      <c r="S32" s="214">
        <v>2387.7740023299998</v>
      </c>
      <c r="T32" s="214">
        <v>386.0419267900001</v>
      </c>
      <c r="U32" s="214">
        <v>0</v>
      </c>
      <c r="V32" s="214">
        <v>2773.8159291199995</v>
      </c>
    </row>
    <row r="33" spans="1:34">
      <c r="A33" s="211">
        <v>25</v>
      </c>
      <c r="B33" s="208" t="s">
        <v>1084</v>
      </c>
      <c r="C33" s="212">
        <v>7912.8274560899999</v>
      </c>
      <c r="D33" s="212">
        <v>1191.13865431</v>
      </c>
      <c r="E33" s="212">
        <v>0</v>
      </c>
      <c r="F33" s="212">
        <v>9103.9661104000006</v>
      </c>
      <c r="G33" s="213">
        <v>16615.992688620001</v>
      </c>
      <c r="H33" s="213">
        <v>1624.4704232700001</v>
      </c>
      <c r="I33" s="213">
        <v>0</v>
      </c>
      <c r="J33" s="212">
        <v>18240.46311189</v>
      </c>
      <c r="K33" s="214">
        <v>10884.01637000001</v>
      </c>
      <c r="L33" s="214">
        <v>1116.5960518699999</v>
      </c>
      <c r="M33" s="214">
        <v>0</v>
      </c>
      <c r="N33" s="214">
        <v>12000.61242187001</v>
      </c>
      <c r="O33" s="214">
        <v>8598.3156722699969</v>
      </c>
      <c r="P33" s="214">
        <v>972.93659109999976</v>
      </c>
      <c r="Q33" s="214">
        <v>0</v>
      </c>
      <c r="R33" s="214">
        <v>9571.2522633699955</v>
      </c>
      <c r="S33" s="214">
        <v>8808.4441240899996</v>
      </c>
      <c r="T33" s="214">
        <v>1246.8979932999998</v>
      </c>
      <c r="U33" s="214">
        <v>0</v>
      </c>
      <c r="V33" s="214">
        <v>10055.342117389999</v>
      </c>
    </row>
    <row r="34" spans="1:34">
      <c r="A34" s="211">
        <v>26</v>
      </c>
      <c r="B34" s="208" t="s">
        <v>1085</v>
      </c>
      <c r="C34" s="212">
        <v>8078.6143793599995</v>
      </c>
      <c r="D34" s="212">
        <v>2451.1795468099999</v>
      </c>
      <c r="E34" s="212">
        <v>0</v>
      </c>
      <c r="F34" s="212">
        <v>10529.793926169999</v>
      </c>
      <c r="G34" s="213">
        <v>14699.91839029</v>
      </c>
      <c r="H34" s="213">
        <v>3780.45688135</v>
      </c>
      <c r="I34" s="213">
        <v>0</v>
      </c>
      <c r="J34" s="212">
        <v>18480.375271640001</v>
      </c>
      <c r="K34" s="214">
        <v>9620.465399209992</v>
      </c>
      <c r="L34" s="214">
        <v>3038.3750545799999</v>
      </c>
      <c r="M34" s="214">
        <v>0</v>
      </c>
      <c r="N34" s="214">
        <v>12658.840453789991</v>
      </c>
      <c r="O34" s="214">
        <v>7615.9161226699971</v>
      </c>
      <c r="P34" s="214">
        <v>2183.9019308199995</v>
      </c>
      <c r="Q34" s="214">
        <v>0</v>
      </c>
      <c r="R34" s="214">
        <v>9799.8180534899984</v>
      </c>
      <c r="S34" s="214">
        <v>7456.1493357699992</v>
      </c>
      <c r="T34" s="214">
        <v>3421.7810532399999</v>
      </c>
      <c r="U34" s="214">
        <v>0</v>
      </c>
      <c r="V34" s="214">
        <v>10877.930389009998</v>
      </c>
    </row>
    <row r="35" spans="1:34">
      <c r="A35" s="211">
        <v>27</v>
      </c>
      <c r="B35" s="208" t="s">
        <v>1086</v>
      </c>
      <c r="C35" s="212">
        <v>153886.38992164002</v>
      </c>
      <c r="D35" s="212">
        <v>60570.38660261</v>
      </c>
      <c r="E35" s="212">
        <v>109883.31476150999</v>
      </c>
      <c r="F35" s="212">
        <v>324340.09128575999</v>
      </c>
      <c r="G35" s="213">
        <v>174168.83649895003</v>
      </c>
      <c r="H35" s="213">
        <v>73545.421414880009</v>
      </c>
      <c r="I35" s="213">
        <v>119646.60062714</v>
      </c>
      <c r="J35" s="212">
        <v>367360.85854097002</v>
      </c>
      <c r="K35" s="214">
        <v>181563.87105907005</v>
      </c>
      <c r="L35" s="214">
        <v>86195.856475570006</v>
      </c>
      <c r="M35" s="214">
        <v>152476.99294103991</v>
      </c>
      <c r="N35" s="214">
        <v>420236.7204756799</v>
      </c>
      <c r="O35" s="214">
        <v>193017.77202307998</v>
      </c>
      <c r="P35" s="214">
        <v>67689.337845619986</v>
      </c>
      <c r="Q35" s="214">
        <v>117901.64629211002</v>
      </c>
      <c r="R35" s="214">
        <v>378608.75616081001</v>
      </c>
      <c r="S35" s="214">
        <v>216595.8548896799</v>
      </c>
      <c r="T35" s="214">
        <v>74533.434591500001</v>
      </c>
      <c r="U35" s="214">
        <v>121622.56140362001</v>
      </c>
      <c r="V35" s="214">
        <v>412751.8508847999</v>
      </c>
    </row>
    <row r="36" spans="1:34">
      <c r="A36" s="211">
        <v>28</v>
      </c>
      <c r="B36" s="208" t="s">
        <v>1087</v>
      </c>
      <c r="C36" s="212">
        <v>15726.458985089999</v>
      </c>
      <c r="D36" s="212">
        <v>12594.58066268</v>
      </c>
      <c r="E36" s="212">
        <v>0</v>
      </c>
      <c r="F36" s="212">
        <v>28321.039647769998</v>
      </c>
      <c r="G36" s="213">
        <v>15758.2836603</v>
      </c>
      <c r="H36" s="213">
        <v>10052.975018450001</v>
      </c>
      <c r="I36" s="213">
        <v>0</v>
      </c>
      <c r="J36" s="212">
        <v>25811.25867875</v>
      </c>
      <c r="K36" s="214">
        <v>13615.446998389996</v>
      </c>
      <c r="L36" s="214">
        <v>9807.0772209199986</v>
      </c>
      <c r="M36" s="214">
        <v>0</v>
      </c>
      <c r="N36" s="214">
        <v>23422.524219309995</v>
      </c>
      <c r="O36" s="214">
        <v>13190.411277760011</v>
      </c>
      <c r="P36" s="214">
        <v>8150.0907763700015</v>
      </c>
      <c r="Q36" s="214">
        <v>0</v>
      </c>
      <c r="R36" s="214">
        <v>21340.502054130004</v>
      </c>
      <c r="S36" s="214">
        <v>12456.527151870001</v>
      </c>
      <c r="T36" s="214">
        <v>10859.405224799999</v>
      </c>
      <c r="U36" s="214">
        <v>0</v>
      </c>
      <c r="V36" s="214">
        <v>23315.932376670007</v>
      </c>
    </row>
    <row r="37" spans="1:34">
      <c r="A37" s="211">
        <v>29</v>
      </c>
      <c r="B37" s="208" t="s">
        <v>1088</v>
      </c>
      <c r="C37" s="212">
        <v>6368.0266849999998</v>
      </c>
      <c r="D37" s="212">
        <v>2272.5685051999999</v>
      </c>
      <c r="E37" s="212">
        <v>0</v>
      </c>
      <c r="F37" s="212">
        <v>8640.5951901999997</v>
      </c>
      <c r="G37" s="213">
        <v>6937.7884624199996</v>
      </c>
      <c r="H37" s="213">
        <v>2117.4195039300002</v>
      </c>
      <c r="I37" s="213">
        <v>0</v>
      </c>
      <c r="J37" s="212">
        <v>9055.2079663500008</v>
      </c>
      <c r="K37" s="214">
        <v>7420.6709543700017</v>
      </c>
      <c r="L37" s="214">
        <v>1753.6406766399998</v>
      </c>
      <c r="M37" s="214">
        <v>0</v>
      </c>
      <c r="N37" s="214">
        <v>9174.3116310100013</v>
      </c>
      <c r="O37" s="214">
        <v>26467.162993710004</v>
      </c>
      <c r="P37" s="214">
        <v>1798.7478186399999</v>
      </c>
      <c r="Q37" s="214">
        <v>0</v>
      </c>
      <c r="R37" s="214">
        <v>28265.910812350005</v>
      </c>
      <c r="S37" s="214">
        <v>24564.191589599995</v>
      </c>
      <c r="T37" s="214">
        <v>3147.659489709999</v>
      </c>
      <c r="U37" s="214">
        <v>0</v>
      </c>
      <c r="V37" s="214">
        <v>27711.851079310003</v>
      </c>
    </row>
    <row r="38" spans="1:34">
      <c r="A38" s="211">
        <v>30</v>
      </c>
      <c r="B38" s="208" t="s">
        <v>1089</v>
      </c>
      <c r="C38" s="212">
        <v>9469.2428028100003</v>
      </c>
      <c r="D38" s="212">
        <v>1158.0221616199999</v>
      </c>
      <c r="E38" s="212">
        <v>0</v>
      </c>
      <c r="F38" s="212">
        <v>10627.26496443</v>
      </c>
      <c r="G38" s="213">
        <v>13584.256170979999</v>
      </c>
      <c r="H38" s="213">
        <v>1609.77436846</v>
      </c>
      <c r="I38" s="213">
        <v>0</v>
      </c>
      <c r="J38" s="212">
        <v>15194.030539439998</v>
      </c>
      <c r="K38" s="214">
        <v>11039.525941760001</v>
      </c>
      <c r="L38" s="214">
        <v>2461.8006244499998</v>
      </c>
      <c r="M38" s="214">
        <v>0</v>
      </c>
      <c r="N38" s="214">
        <v>13501.326566209998</v>
      </c>
      <c r="O38" s="214">
        <v>9865.1891913599957</v>
      </c>
      <c r="P38" s="214">
        <v>1338.2203037100001</v>
      </c>
      <c r="Q38" s="214">
        <v>0</v>
      </c>
      <c r="R38" s="214">
        <v>11203.409495069995</v>
      </c>
      <c r="S38" s="214">
        <v>9865.3648541500024</v>
      </c>
      <c r="T38" s="214">
        <v>1774.30898574</v>
      </c>
      <c r="U38" s="214">
        <v>0</v>
      </c>
      <c r="V38" s="214">
        <v>11639.673839890003</v>
      </c>
    </row>
    <row r="39" spans="1:34">
      <c r="A39" s="211">
        <v>31</v>
      </c>
      <c r="B39" s="208" t="s">
        <v>1090</v>
      </c>
      <c r="C39" s="212">
        <v>7689.5271378400003</v>
      </c>
      <c r="D39" s="212">
        <v>2610.4187929</v>
      </c>
      <c r="E39" s="212">
        <v>0</v>
      </c>
      <c r="F39" s="212">
        <v>10299.945930739999</v>
      </c>
      <c r="G39" s="213">
        <v>12321.40386497</v>
      </c>
      <c r="H39" s="213">
        <v>5614.4941828000001</v>
      </c>
      <c r="I39" s="213">
        <v>0</v>
      </c>
      <c r="J39" s="212">
        <v>17935.898047769999</v>
      </c>
      <c r="K39" s="214">
        <v>25029.487671729985</v>
      </c>
      <c r="L39" s="214">
        <v>6109.8263788900031</v>
      </c>
      <c r="M39" s="214">
        <v>0</v>
      </c>
      <c r="N39" s="214">
        <v>31139.314050619989</v>
      </c>
      <c r="O39" s="214">
        <v>26844.897588679978</v>
      </c>
      <c r="P39" s="214">
        <v>4187.5717648900008</v>
      </c>
      <c r="Q39" s="214">
        <v>0</v>
      </c>
      <c r="R39" s="214">
        <v>31032.469353569973</v>
      </c>
      <c r="S39" s="214">
        <v>27543.002583899997</v>
      </c>
      <c r="T39" s="214">
        <v>4339.9618499500002</v>
      </c>
      <c r="U39" s="214">
        <v>0</v>
      </c>
      <c r="V39" s="214">
        <v>31882.964433850004</v>
      </c>
    </row>
    <row r="40" spans="1:34">
      <c r="A40" s="211">
        <v>32</v>
      </c>
      <c r="B40" s="208" t="s">
        <v>1091</v>
      </c>
      <c r="C40" s="212">
        <v>5499.4130599</v>
      </c>
      <c r="D40" s="212">
        <v>2047.65568768</v>
      </c>
      <c r="E40" s="212">
        <v>0</v>
      </c>
      <c r="F40" s="212">
        <v>7547.0687475800005</v>
      </c>
      <c r="G40" s="213">
        <v>8594.0747284500012</v>
      </c>
      <c r="H40" s="213">
        <v>2155.1243608</v>
      </c>
      <c r="I40" s="213">
        <v>0</v>
      </c>
      <c r="J40" s="212">
        <v>10749.199089250002</v>
      </c>
      <c r="K40" s="214">
        <v>7503.0809607499968</v>
      </c>
      <c r="L40" s="214">
        <v>1139.64543157</v>
      </c>
      <c r="M40" s="214">
        <v>0</v>
      </c>
      <c r="N40" s="214">
        <v>8642.7263923199971</v>
      </c>
      <c r="O40" s="214">
        <v>9168.0070240999976</v>
      </c>
      <c r="P40" s="214">
        <v>1141.4116821599998</v>
      </c>
      <c r="Q40" s="214">
        <v>0</v>
      </c>
      <c r="R40" s="214">
        <v>10309.418706259998</v>
      </c>
      <c r="S40" s="214">
        <v>9656.0651288299996</v>
      </c>
      <c r="T40" s="214">
        <v>1387.5480631299999</v>
      </c>
      <c r="U40" s="214">
        <v>0</v>
      </c>
      <c r="V40" s="214">
        <v>11043.613191959999</v>
      </c>
    </row>
    <row r="41" spans="1:34">
      <c r="A41" s="211">
        <v>33</v>
      </c>
      <c r="B41" s="208" t="s">
        <v>1092</v>
      </c>
      <c r="C41" s="212">
        <v>6143.5565734900001</v>
      </c>
      <c r="D41" s="212">
        <v>1222.2565806</v>
      </c>
      <c r="E41" s="212">
        <v>0</v>
      </c>
      <c r="F41" s="212">
        <v>7365.8131540900004</v>
      </c>
      <c r="G41" s="213">
        <v>8606.4545989899998</v>
      </c>
      <c r="H41" s="213">
        <v>1088.8527472400001</v>
      </c>
      <c r="I41" s="213">
        <v>0</v>
      </c>
      <c r="J41" s="212">
        <v>9695.3073462299999</v>
      </c>
      <c r="K41" s="214">
        <v>7184.116564959998</v>
      </c>
      <c r="L41" s="214">
        <v>972.16898307999998</v>
      </c>
      <c r="M41" s="214">
        <v>0</v>
      </c>
      <c r="N41" s="214">
        <v>8156.2855480399985</v>
      </c>
      <c r="O41" s="214">
        <v>8865.5219356300022</v>
      </c>
      <c r="P41" s="214">
        <v>648.23041891000014</v>
      </c>
      <c r="Q41" s="214">
        <v>0</v>
      </c>
      <c r="R41" s="214">
        <v>9513.7523545400018</v>
      </c>
      <c r="S41" s="214">
        <v>9426.4787054000008</v>
      </c>
      <c r="T41" s="214">
        <v>856.62005593000004</v>
      </c>
      <c r="U41" s="214">
        <v>0</v>
      </c>
      <c r="V41" s="214">
        <v>10283.098761330002</v>
      </c>
    </row>
    <row r="42" spans="1:34">
      <c r="A42" s="211">
        <v>34</v>
      </c>
      <c r="B42" s="208" t="s">
        <v>1093</v>
      </c>
      <c r="C42" s="212">
        <v>5883.0016948500006</v>
      </c>
      <c r="D42" s="212">
        <v>2503.6125948700001</v>
      </c>
      <c r="E42" s="212">
        <v>0</v>
      </c>
      <c r="F42" s="212">
        <v>8386.6142897200007</v>
      </c>
      <c r="G42" s="213">
        <v>7853.7437129899999</v>
      </c>
      <c r="H42" s="213">
        <v>4657.0331129099995</v>
      </c>
      <c r="I42" s="213">
        <v>0</v>
      </c>
      <c r="J42" s="212">
        <v>12510.7768259</v>
      </c>
      <c r="K42" s="214">
        <v>6624.7513649500024</v>
      </c>
      <c r="L42" s="214">
        <v>4536.23191658</v>
      </c>
      <c r="M42" s="214">
        <v>0</v>
      </c>
      <c r="N42" s="214">
        <v>11160.983281530003</v>
      </c>
      <c r="O42" s="214">
        <v>8216.0113288199991</v>
      </c>
      <c r="P42" s="214">
        <v>3457.3394736199994</v>
      </c>
      <c r="Q42" s="214">
        <v>0</v>
      </c>
      <c r="R42" s="214">
        <v>11673.35080244</v>
      </c>
      <c r="S42" s="214">
        <v>8893.401219110001</v>
      </c>
      <c r="T42" s="214">
        <v>5733.0838110499999</v>
      </c>
      <c r="U42" s="214">
        <v>0</v>
      </c>
      <c r="V42" s="214">
        <v>14626.485030159998</v>
      </c>
    </row>
    <row r="43" spans="1:34">
      <c r="A43" s="211">
        <v>35</v>
      </c>
      <c r="B43" s="208" t="s">
        <v>1094</v>
      </c>
      <c r="C43" s="212">
        <v>8913.0943547400002</v>
      </c>
      <c r="D43" s="212">
        <v>4536.7276467600004</v>
      </c>
      <c r="E43" s="212">
        <v>0</v>
      </c>
      <c r="F43" s="212">
        <v>13449.822001500001</v>
      </c>
      <c r="G43" s="213">
        <v>10170.494343549999</v>
      </c>
      <c r="H43" s="213">
        <v>5167.2966753199998</v>
      </c>
      <c r="I43" s="213">
        <v>0</v>
      </c>
      <c r="J43" s="212">
        <v>15337.791018869999</v>
      </c>
      <c r="K43" s="214">
        <v>9200.1104919500012</v>
      </c>
      <c r="L43" s="214">
        <v>3511.8665445400006</v>
      </c>
      <c r="M43" s="214">
        <v>0</v>
      </c>
      <c r="N43" s="214">
        <v>12711.977036490001</v>
      </c>
      <c r="O43" s="214">
        <v>10948.487950540004</v>
      </c>
      <c r="P43" s="214">
        <v>3681.3410157299995</v>
      </c>
      <c r="Q43" s="214">
        <v>0</v>
      </c>
      <c r="R43" s="214">
        <v>14629.828966270003</v>
      </c>
      <c r="S43" s="214">
        <v>10945.778737090002</v>
      </c>
      <c r="T43" s="214">
        <v>5175.1031903200019</v>
      </c>
      <c r="U43" s="214">
        <v>0</v>
      </c>
      <c r="V43" s="214">
        <v>16120.881927410004</v>
      </c>
      <c r="W43" s="86"/>
      <c r="X43" s="86"/>
      <c r="Y43" s="86"/>
      <c r="Z43" s="86"/>
      <c r="AA43" s="86"/>
      <c r="AB43" s="86"/>
      <c r="AC43" s="86"/>
      <c r="AD43" s="86"/>
      <c r="AE43" s="86"/>
      <c r="AF43" s="86"/>
      <c r="AG43" s="86"/>
      <c r="AH43" s="86"/>
    </row>
    <row r="44" spans="1:34" s="86" customFormat="1">
      <c r="A44" s="211">
        <v>36</v>
      </c>
      <c r="B44" s="208" t="s">
        <v>1095</v>
      </c>
      <c r="C44" s="212">
        <v>6026.8010048000006</v>
      </c>
      <c r="D44" s="212">
        <v>896.99181829999998</v>
      </c>
      <c r="E44" s="212">
        <v>0</v>
      </c>
      <c r="F44" s="212">
        <v>6923.7928231000005</v>
      </c>
      <c r="G44" s="213">
        <v>6953.0531052200004</v>
      </c>
      <c r="H44" s="213">
        <v>820.78577938000001</v>
      </c>
      <c r="I44" s="213">
        <v>0</v>
      </c>
      <c r="J44" s="212">
        <v>7773.8388846000007</v>
      </c>
      <c r="K44" s="214">
        <v>3962.1646474800027</v>
      </c>
      <c r="L44" s="214">
        <v>333.27148606000009</v>
      </c>
      <c r="M44" s="214">
        <v>0</v>
      </c>
      <c r="N44" s="214">
        <v>4295.4361335400026</v>
      </c>
      <c r="O44" s="214">
        <v>4904.6325653199983</v>
      </c>
      <c r="P44" s="214">
        <v>375.38691690999991</v>
      </c>
      <c r="Q44" s="214">
        <v>0</v>
      </c>
      <c r="R44" s="214">
        <v>5280.0194822299982</v>
      </c>
      <c r="S44" s="214">
        <v>5227.5139857600007</v>
      </c>
      <c r="T44" s="214">
        <v>622.91355855999996</v>
      </c>
      <c r="U44" s="214">
        <v>0</v>
      </c>
      <c r="V44" s="214">
        <v>5850.4275443199995</v>
      </c>
      <c r="W44" s="85"/>
      <c r="X44" s="85"/>
      <c r="Y44" s="85"/>
      <c r="Z44" s="85"/>
      <c r="AA44" s="85"/>
      <c r="AB44" s="85"/>
      <c r="AC44" s="85"/>
      <c r="AD44" s="85"/>
      <c r="AE44" s="85"/>
      <c r="AF44" s="85"/>
      <c r="AG44" s="85"/>
      <c r="AH44" s="85"/>
    </row>
    <row r="45" spans="1:34">
      <c r="A45" s="211">
        <v>37</v>
      </c>
      <c r="B45" s="208" t="s">
        <v>1096</v>
      </c>
      <c r="C45" s="212">
        <v>8833.5912445800004</v>
      </c>
      <c r="D45" s="212">
        <v>6708.2363558000006</v>
      </c>
      <c r="E45" s="212">
        <v>0</v>
      </c>
      <c r="F45" s="212">
        <v>15541.827600380002</v>
      </c>
      <c r="G45" s="213">
        <v>12998.4790861</v>
      </c>
      <c r="H45" s="213">
        <v>6952.1475473299997</v>
      </c>
      <c r="I45" s="213">
        <v>0</v>
      </c>
      <c r="J45" s="212">
        <v>19950.626633430002</v>
      </c>
      <c r="K45" s="214">
        <v>27987.44698126004</v>
      </c>
      <c r="L45" s="214">
        <v>6719.8489021899995</v>
      </c>
      <c r="M45" s="214">
        <v>0</v>
      </c>
      <c r="N45" s="214">
        <v>34707.295883450046</v>
      </c>
      <c r="O45" s="214">
        <v>29559.542857459986</v>
      </c>
      <c r="P45" s="214">
        <v>3679.9794547199995</v>
      </c>
      <c r="Q45" s="214">
        <v>0</v>
      </c>
      <c r="R45" s="214">
        <v>33239.522312179994</v>
      </c>
      <c r="S45" s="214">
        <v>31158.431422159982</v>
      </c>
      <c r="T45" s="214">
        <v>4479.1889172299998</v>
      </c>
      <c r="U45" s="214">
        <v>0</v>
      </c>
      <c r="V45" s="214">
        <v>35637.620339389985</v>
      </c>
    </row>
    <row r="46" spans="1:34">
      <c r="A46" s="211">
        <v>38</v>
      </c>
      <c r="B46" s="208" t="s">
        <v>1097</v>
      </c>
      <c r="C46" s="212">
        <v>5286.5246809199998</v>
      </c>
      <c r="D46" s="212">
        <v>1955.4744844900001</v>
      </c>
      <c r="E46" s="212">
        <v>0</v>
      </c>
      <c r="F46" s="212">
        <v>7241.9991654099995</v>
      </c>
      <c r="G46" s="213">
        <v>7407.2258700699995</v>
      </c>
      <c r="H46" s="213">
        <v>2142.7213679400002</v>
      </c>
      <c r="I46" s="213">
        <v>0</v>
      </c>
      <c r="J46" s="212">
        <v>9549.9472380099996</v>
      </c>
      <c r="K46" s="214">
        <v>6051.8856294700054</v>
      </c>
      <c r="L46" s="214">
        <v>2123.0850534200003</v>
      </c>
      <c r="M46" s="214">
        <v>0</v>
      </c>
      <c r="N46" s="214">
        <v>8174.9706828900053</v>
      </c>
      <c r="O46" s="214">
        <v>7332.8190714399971</v>
      </c>
      <c r="P46" s="214">
        <v>636.58889157999988</v>
      </c>
      <c r="Q46" s="214">
        <v>0</v>
      </c>
      <c r="R46" s="214">
        <v>7969.407963019994</v>
      </c>
      <c r="S46" s="214">
        <v>8213.7013062399983</v>
      </c>
      <c r="T46" s="214">
        <v>1869.0904756800001</v>
      </c>
      <c r="U46" s="214">
        <v>0</v>
      </c>
      <c r="V46" s="214">
        <v>10082.791781919997</v>
      </c>
    </row>
    <row r="47" spans="1:34">
      <c r="A47" s="211">
        <v>39</v>
      </c>
      <c r="B47" s="208" t="s">
        <v>1098</v>
      </c>
      <c r="C47" s="212">
        <v>2969.1792506199999</v>
      </c>
      <c r="D47" s="212">
        <v>1206.6113863199998</v>
      </c>
      <c r="E47" s="212">
        <v>0</v>
      </c>
      <c r="F47" s="212">
        <v>4175.7906369399998</v>
      </c>
      <c r="G47" s="213">
        <v>3681.4673933099998</v>
      </c>
      <c r="H47" s="213">
        <v>1354.10232047</v>
      </c>
      <c r="I47" s="213">
        <v>0</v>
      </c>
      <c r="J47" s="212">
        <v>5035.5697137799998</v>
      </c>
      <c r="K47" s="214">
        <v>3177.6330197700022</v>
      </c>
      <c r="L47" s="214">
        <v>993.78941699999973</v>
      </c>
      <c r="M47" s="214">
        <v>0</v>
      </c>
      <c r="N47" s="214">
        <v>4171.4224367700026</v>
      </c>
      <c r="O47" s="214">
        <v>3863.2848970200002</v>
      </c>
      <c r="P47" s="214">
        <v>669.1826709500001</v>
      </c>
      <c r="Q47" s="214">
        <v>0</v>
      </c>
      <c r="R47" s="214">
        <v>4532.4675679700013</v>
      </c>
      <c r="S47" s="214">
        <v>4321.32688057</v>
      </c>
      <c r="T47" s="214">
        <v>958.64407907999987</v>
      </c>
      <c r="U47" s="214">
        <v>0</v>
      </c>
      <c r="V47" s="214">
        <v>5279.9709596499988</v>
      </c>
    </row>
    <row r="48" spans="1:34">
      <c r="A48" s="211">
        <v>40</v>
      </c>
      <c r="B48" s="208" t="s">
        <v>1099</v>
      </c>
      <c r="C48" s="212">
        <v>3957.7175222800001</v>
      </c>
      <c r="D48" s="212">
        <v>2055.3780697000002</v>
      </c>
      <c r="E48" s="212">
        <v>0</v>
      </c>
      <c r="F48" s="212">
        <v>6013.0955919799999</v>
      </c>
      <c r="G48" s="213">
        <v>5262.85392976</v>
      </c>
      <c r="H48" s="213">
        <v>2371.9700124299998</v>
      </c>
      <c r="I48" s="213">
        <v>0</v>
      </c>
      <c r="J48" s="212">
        <v>7634.8239421899998</v>
      </c>
      <c r="K48" s="214">
        <v>4661.6182234700018</v>
      </c>
      <c r="L48" s="214">
        <v>2601.3408496699994</v>
      </c>
      <c r="M48" s="214">
        <v>0</v>
      </c>
      <c r="N48" s="214">
        <v>7262.9590731400012</v>
      </c>
      <c r="O48" s="214">
        <v>5314.8411953699997</v>
      </c>
      <c r="P48" s="214">
        <v>2211.0897843600001</v>
      </c>
      <c r="Q48" s="214">
        <v>0</v>
      </c>
      <c r="R48" s="214">
        <v>7525.9309797299993</v>
      </c>
      <c r="S48" s="214">
        <v>5754.6138017799994</v>
      </c>
      <c r="T48" s="214">
        <v>3649.4389628499998</v>
      </c>
      <c r="U48" s="214">
        <v>0</v>
      </c>
      <c r="V48" s="214">
        <v>9404.0527646299979</v>
      </c>
    </row>
    <row r="49" spans="1:34">
      <c r="A49" s="211">
        <v>41</v>
      </c>
      <c r="B49" s="208" t="s">
        <v>1100</v>
      </c>
      <c r="C49" s="212">
        <v>4024.5561297099998</v>
      </c>
      <c r="D49" s="212">
        <v>2186.88122006</v>
      </c>
      <c r="E49" s="212">
        <v>0</v>
      </c>
      <c r="F49" s="212">
        <v>6211.4373497699999</v>
      </c>
      <c r="G49" s="213">
        <v>5473.6050921599999</v>
      </c>
      <c r="H49" s="213">
        <v>2333.5206779699997</v>
      </c>
      <c r="I49" s="213">
        <v>0</v>
      </c>
      <c r="J49" s="212">
        <v>7807.1257701300001</v>
      </c>
      <c r="K49" s="214">
        <v>4831.2008620800034</v>
      </c>
      <c r="L49" s="214">
        <v>912.91059860000007</v>
      </c>
      <c r="M49" s="214">
        <v>0</v>
      </c>
      <c r="N49" s="214">
        <v>5744.1114606800038</v>
      </c>
      <c r="O49" s="214">
        <v>5891.4208837900014</v>
      </c>
      <c r="P49" s="214">
        <v>950.8509481100001</v>
      </c>
      <c r="Q49" s="214">
        <v>0</v>
      </c>
      <c r="R49" s="214">
        <v>6842.2718319000023</v>
      </c>
      <c r="S49" s="214">
        <v>6301.9047309900016</v>
      </c>
      <c r="T49" s="214">
        <v>1010.3896710500002</v>
      </c>
      <c r="U49" s="214">
        <v>0</v>
      </c>
      <c r="V49" s="214">
        <v>7312.2944020400009</v>
      </c>
    </row>
    <row r="50" spans="1:34">
      <c r="A50" s="211">
        <v>42</v>
      </c>
      <c r="B50" s="208" t="s">
        <v>1101</v>
      </c>
      <c r="C50" s="212">
        <v>4423.3850068299998</v>
      </c>
      <c r="D50" s="212">
        <v>972.84404479</v>
      </c>
      <c r="E50" s="212">
        <v>0</v>
      </c>
      <c r="F50" s="212">
        <v>5396.2290516200001</v>
      </c>
      <c r="G50" s="213">
        <v>5745.3788175899999</v>
      </c>
      <c r="H50" s="213">
        <v>893.21143340999993</v>
      </c>
      <c r="I50" s="213">
        <v>0</v>
      </c>
      <c r="J50" s="212">
        <v>6638.5902509999996</v>
      </c>
      <c r="K50" s="214">
        <v>5568.7854918700014</v>
      </c>
      <c r="L50" s="214">
        <v>466.23894191999995</v>
      </c>
      <c r="M50" s="214">
        <v>0</v>
      </c>
      <c r="N50" s="214">
        <v>6035.0244337900021</v>
      </c>
      <c r="O50" s="214">
        <v>6362.3671874300016</v>
      </c>
      <c r="P50" s="214">
        <v>592.37208699999996</v>
      </c>
      <c r="Q50" s="214">
        <v>0</v>
      </c>
      <c r="R50" s="214">
        <v>6954.7392744300014</v>
      </c>
      <c r="S50" s="214">
        <v>6828.8097478799991</v>
      </c>
      <c r="T50" s="214">
        <v>575.97813818000009</v>
      </c>
      <c r="U50" s="214">
        <v>0</v>
      </c>
      <c r="V50" s="214">
        <v>7404.7878860599985</v>
      </c>
    </row>
    <row r="51" spans="1:34">
      <c r="A51" s="211">
        <v>43</v>
      </c>
      <c r="B51" s="208" t="s">
        <v>1102</v>
      </c>
      <c r="C51" s="212">
        <v>4983.7543266599996</v>
      </c>
      <c r="D51" s="212">
        <v>1797.37018053</v>
      </c>
      <c r="E51" s="212">
        <v>0</v>
      </c>
      <c r="F51" s="212">
        <v>6781.1245071899993</v>
      </c>
      <c r="G51" s="213">
        <v>7139.8025237000002</v>
      </c>
      <c r="H51" s="213">
        <v>1848.27849588</v>
      </c>
      <c r="I51" s="213">
        <v>0</v>
      </c>
      <c r="J51" s="212">
        <v>8988.0810195800004</v>
      </c>
      <c r="K51" s="214">
        <v>7185.9926033599986</v>
      </c>
      <c r="L51" s="214">
        <v>1266.5338136500004</v>
      </c>
      <c r="M51" s="214">
        <v>0</v>
      </c>
      <c r="N51" s="214">
        <v>8452.5264170099999</v>
      </c>
      <c r="O51" s="214">
        <v>7630.4461592600001</v>
      </c>
      <c r="P51" s="214">
        <v>989.64735961999997</v>
      </c>
      <c r="Q51" s="214">
        <v>0</v>
      </c>
      <c r="R51" s="214">
        <v>8620.0935188800013</v>
      </c>
      <c r="S51" s="214">
        <v>7954.2302022099993</v>
      </c>
      <c r="T51" s="214">
        <v>1637.8937354299999</v>
      </c>
      <c r="U51" s="214">
        <v>0</v>
      </c>
      <c r="V51" s="214">
        <v>9592.1239376400008</v>
      </c>
    </row>
    <row r="52" spans="1:34">
      <c r="A52" s="211">
        <v>44</v>
      </c>
      <c r="B52" s="208" t="s">
        <v>1103</v>
      </c>
      <c r="C52" s="212">
        <v>7390.7045767299996</v>
      </c>
      <c r="D52" s="212">
        <v>1961.9382083399998</v>
      </c>
      <c r="E52" s="212">
        <v>0</v>
      </c>
      <c r="F52" s="212">
        <v>9352.6427850700002</v>
      </c>
      <c r="G52" s="213">
        <v>15275.55407122</v>
      </c>
      <c r="H52" s="213">
        <v>22592.764112639998</v>
      </c>
      <c r="I52" s="213">
        <v>0</v>
      </c>
      <c r="J52" s="212">
        <v>37868.318183859999</v>
      </c>
      <c r="K52" s="214">
        <v>9678.7343400600021</v>
      </c>
      <c r="L52" s="214">
        <v>12608.55270812</v>
      </c>
      <c r="M52" s="214">
        <v>0</v>
      </c>
      <c r="N52" s="214">
        <v>22287.287048180002</v>
      </c>
      <c r="O52" s="214">
        <v>7075.1939141299981</v>
      </c>
      <c r="P52" s="214">
        <v>7312.6402113200011</v>
      </c>
      <c r="Q52" s="214">
        <v>0</v>
      </c>
      <c r="R52" s="214">
        <v>14387.834125450001</v>
      </c>
      <c r="S52" s="214">
        <v>8087.216793470001</v>
      </c>
      <c r="T52" s="214">
        <v>3581.4373988100001</v>
      </c>
      <c r="U52" s="214">
        <v>0</v>
      </c>
      <c r="V52" s="214">
        <v>11668.654192279997</v>
      </c>
    </row>
    <row r="53" spans="1:34">
      <c r="A53" s="211">
        <v>45</v>
      </c>
      <c r="B53" s="208" t="s">
        <v>1104</v>
      </c>
      <c r="C53" s="212">
        <v>791.08966291999991</v>
      </c>
      <c r="D53" s="212">
        <v>202.01935367999999</v>
      </c>
      <c r="E53" s="212">
        <v>0</v>
      </c>
      <c r="F53" s="212">
        <v>993.1090165999999</v>
      </c>
      <c r="G53" s="213">
        <v>1004.06852113</v>
      </c>
      <c r="H53" s="213">
        <v>142.37659711000001</v>
      </c>
      <c r="I53" s="213">
        <v>0</v>
      </c>
      <c r="J53" s="212">
        <v>1146.4451182400001</v>
      </c>
      <c r="K53" s="214">
        <v>904.0505435000008</v>
      </c>
      <c r="L53" s="214">
        <v>36.104591360000001</v>
      </c>
      <c r="M53" s="214">
        <v>0</v>
      </c>
      <c r="N53" s="214">
        <v>940.15513486000089</v>
      </c>
      <c r="O53" s="214">
        <v>971.20620930999985</v>
      </c>
      <c r="P53" s="214">
        <v>30.070933960000001</v>
      </c>
      <c r="Q53" s="214">
        <v>0</v>
      </c>
      <c r="R53" s="214">
        <v>1001.2771432699999</v>
      </c>
      <c r="S53" s="214">
        <v>1077.4165203099999</v>
      </c>
      <c r="T53" s="214">
        <v>149.67715618</v>
      </c>
      <c r="U53" s="214">
        <v>0</v>
      </c>
      <c r="V53" s="214">
        <v>1227.09367649</v>
      </c>
    </row>
    <row r="54" spans="1:34">
      <c r="A54" s="211">
        <v>46</v>
      </c>
      <c r="B54" s="208" t="s">
        <v>1105</v>
      </c>
      <c r="C54" s="212">
        <v>3470.0008019699999</v>
      </c>
      <c r="D54" s="212">
        <v>828.24253441999997</v>
      </c>
      <c r="E54" s="212">
        <v>0</v>
      </c>
      <c r="F54" s="212">
        <v>4298.24333639</v>
      </c>
      <c r="G54" s="213">
        <v>4928.0593723599995</v>
      </c>
      <c r="H54" s="213">
        <v>765.87108504999992</v>
      </c>
      <c r="I54" s="213">
        <v>0</v>
      </c>
      <c r="J54" s="212">
        <v>5693.9304574099997</v>
      </c>
      <c r="K54" s="214">
        <v>4430.1277779100028</v>
      </c>
      <c r="L54" s="214">
        <v>1000.8659722299999</v>
      </c>
      <c r="M54" s="214">
        <v>0</v>
      </c>
      <c r="N54" s="214">
        <v>5430.9937501400027</v>
      </c>
      <c r="O54" s="214">
        <v>4460.6657218400014</v>
      </c>
      <c r="P54" s="214">
        <v>627.56964085000004</v>
      </c>
      <c r="Q54" s="214">
        <v>0</v>
      </c>
      <c r="R54" s="214">
        <v>5088.2353626899994</v>
      </c>
      <c r="S54" s="214">
        <v>4677.8985125499994</v>
      </c>
      <c r="T54" s="214">
        <v>1280.5180798499998</v>
      </c>
      <c r="U54" s="214">
        <v>0</v>
      </c>
      <c r="V54" s="214">
        <v>5958.4165924000008</v>
      </c>
    </row>
    <row r="55" spans="1:34">
      <c r="A55" s="211">
        <v>47</v>
      </c>
      <c r="B55" s="208" t="s">
        <v>1106</v>
      </c>
      <c r="C55" s="212">
        <v>7722.0222424700005</v>
      </c>
      <c r="D55" s="212">
        <v>3381.4385415700003</v>
      </c>
      <c r="E55" s="212">
        <v>0</v>
      </c>
      <c r="F55" s="212">
        <v>11103.46078404</v>
      </c>
      <c r="G55" s="213">
        <v>10124.07347026</v>
      </c>
      <c r="H55" s="213">
        <v>4001.7924730999998</v>
      </c>
      <c r="I55" s="213">
        <v>0</v>
      </c>
      <c r="J55" s="212">
        <v>14125.865943360001</v>
      </c>
      <c r="K55" s="214">
        <v>21545.899697600002</v>
      </c>
      <c r="L55" s="214">
        <v>3978.4963404699997</v>
      </c>
      <c r="M55" s="214">
        <v>0</v>
      </c>
      <c r="N55" s="214">
        <v>25524.396038070005</v>
      </c>
      <c r="O55" s="214">
        <v>22881.87564825001</v>
      </c>
      <c r="P55" s="214">
        <v>3630.5821002199996</v>
      </c>
      <c r="Q55" s="214">
        <v>0</v>
      </c>
      <c r="R55" s="214">
        <v>26512.45774847002</v>
      </c>
      <c r="S55" s="214">
        <v>24485.931696659987</v>
      </c>
      <c r="T55" s="214">
        <v>4286.9733341299989</v>
      </c>
      <c r="U55" s="214">
        <v>0</v>
      </c>
      <c r="V55" s="214">
        <v>28772.905030789985</v>
      </c>
    </row>
    <row r="56" spans="1:34">
      <c r="A56" s="211">
        <v>48</v>
      </c>
      <c r="B56" s="208" t="s">
        <v>1107</v>
      </c>
      <c r="C56" s="212">
        <v>3306.3294199899997</v>
      </c>
      <c r="D56" s="212">
        <v>728.39743464000003</v>
      </c>
      <c r="E56" s="212">
        <v>0</v>
      </c>
      <c r="F56" s="212">
        <v>4034.7268546299997</v>
      </c>
      <c r="G56" s="213">
        <v>3781.9067983</v>
      </c>
      <c r="H56" s="213">
        <v>720.90972783000007</v>
      </c>
      <c r="I56" s="213">
        <v>0</v>
      </c>
      <c r="J56" s="212">
        <v>4502.8165261300001</v>
      </c>
      <c r="K56" s="214">
        <v>3615.5575365800014</v>
      </c>
      <c r="L56" s="214">
        <v>1527.6107955299999</v>
      </c>
      <c r="M56" s="214">
        <v>0</v>
      </c>
      <c r="N56" s="214">
        <v>5143.1683321100018</v>
      </c>
      <c r="O56" s="214">
        <v>4026.4014848999986</v>
      </c>
      <c r="P56" s="214">
        <v>1593.3789135900001</v>
      </c>
      <c r="Q56" s="214">
        <v>0</v>
      </c>
      <c r="R56" s="214">
        <v>5619.7803984899974</v>
      </c>
      <c r="S56" s="214">
        <v>4176.1367738400004</v>
      </c>
      <c r="T56" s="214">
        <v>2068.8860307600003</v>
      </c>
      <c r="U56" s="214">
        <v>0</v>
      </c>
      <c r="V56" s="214">
        <v>6245.0228045999993</v>
      </c>
    </row>
    <row r="57" spans="1:34">
      <c r="A57" s="211">
        <v>49</v>
      </c>
      <c r="B57" s="208" t="s">
        <v>1108</v>
      </c>
      <c r="C57" s="212">
        <v>4329.9405582399995</v>
      </c>
      <c r="D57" s="212">
        <v>1983.7544617200001</v>
      </c>
      <c r="E57" s="212">
        <v>0</v>
      </c>
      <c r="F57" s="212">
        <v>6313.6950199599996</v>
      </c>
      <c r="G57" s="213">
        <v>5598.3995866300002</v>
      </c>
      <c r="H57" s="213">
        <v>1914.9507163199999</v>
      </c>
      <c r="I57" s="213">
        <v>0</v>
      </c>
      <c r="J57" s="212">
        <v>7513.3503029499998</v>
      </c>
      <c r="K57" s="214">
        <v>4738.4274873799995</v>
      </c>
      <c r="L57" s="214">
        <v>848.06176234000009</v>
      </c>
      <c r="M57" s="214">
        <v>0</v>
      </c>
      <c r="N57" s="214">
        <v>5586.489249719999</v>
      </c>
      <c r="O57" s="214">
        <v>5580.0397210299989</v>
      </c>
      <c r="P57" s="214">
        <v>1011.78934983</v>
      </c>
      <c r="Q57" s="214">
        <v>0</v>
      </c>
      <c r="R57" s="214">
        <v>6591.8290708599998</v>
      </c>
      <c r="S57" s="214">
        <v>6080.9989317299978</v>
      </c>
      <c r="T57" s="214">
        <v>1371.92836192</v>
      </c>
      <c r="U57" s="214">
        <v>0</v>
      </c>
      <c r="V57" s="214">
        <v>7452.9272936499983</v>
      </c>
    </row>
    <row r="58" spans="1:34">
      <c r="A58" s="211">
        <v>50</v>
      </c>
      <c r="B58" s="208" t="s">
        <v>1109</v>
      </c>
      <c r="C58" s="212">
        <v>2094.6897140199999</v>
      </c>
      <c r="D58" s="212">
        <v>428.80287124</v>
      </c>
      <c r="E58" s="212">
        <v>0</v>
      </c>
      <c r="F58" s="212">
        <v>2523.4925852599999</v>
      </c>
      <c r="G58" s="213">
        <v>2681.71516213</v>
      </c>
      <c r="H58" s="213">
        <v>323.63141338999998</v>
      </c>
      <c r="I58" s="213">
        <v>0</v>
      </c>
      <c r="J58" s="212">
        <v>3005.34657552</v>
      </c>
      <c r="K58" s="214">
        <v>2205.5307565800003</v>
      </c>
      <c r="L58" s="214">
        <v>266.73823139000001</v>
      </c>
      <c r="M58" s="214">
        <v>0</v>
      </c>
      <c r="N58" s="214">
        <v>2472.2689879700001</v>
      </c>
      <c r="O58" s="214">
        <v>2606.8349968599996</v>
      </c>
      <c r="P58" s="214">
        <v>356.33858090999996</v>
      </c>
      <c r="Q58" s="214">
        <v>0</v>
      </c>
      <c r="R58" s="214">
        <v>2963.1735777699996</v>
      </c>
      <c r="S58" s="214">
        <v>2671.8814761800018</v>
      </c>
      <c r="T58" s="214">
        <v>530.92392302999997</v>
      </c>
      <c r="U58" s="214">
        <v>0</v>
      </c>
      <c r="V58" s="214">
        <v>3202.8053992100017</v>
      </c>
    </row>
    <row r="59" spans="1:34">
      <c r="A59" s="211">
        <v>51</v>
      </c>
      <c r="B59" s="208" t="s">
        <v>1110</v>
      </c>
      <c r="C59" s="212">
        <v>1328.6785100499999</v>
      </c>
      <c r="D59" s="212">
        <v>790.04592809999997</v>
      </c>
      <c r="E59" s="212">
        <v>0</v>
      </c>
      <c r="F59" s="212">
        <v>2118.72443815</v>
      </c>
      <c r="G59" s="213">
        <v>1616.5461716300001</v>
      </c>
      <c r="H59" s="213">
        <v>1769.1017029899999</v>
      </c>
      <c r="I59" s="213">
        <v>0</v>
      </c>
      <c r="J59" s="212">
        <v>3385.64787462</v>
      </c>
      <c r="K59" s="214">
        <v>1420.0490382299997</v>
      </c>
      <c r="L59" s="214">
        <v>1428.7555712400001</v>
      </c>
      <c r="M59" s="214">
        <v>0</v>
      </c>
      <c r="N59" s="214">
        <v>2848.8046094699998</v>
      </c>
      <c r="O59" s="214">
        <v>1696.9844237299999</v>
      </c>
      <c r="P59" s="214">
        <v>975.23984752000001</v>
      </c>
      <c r="Q59" s="214">
        <v>0</v>
      </c>
      <c r="R59" s="214">
        <v>2672.2242712500001</v>
      </c>
      <c r="S59" s="214">
        <v>1887.9776830700002</v>
      </c>
      <c r="T59" s="214">
        <v>1067.8490069100001</v>
      </c>
      <c r="U59" s="214">
        <v>0</v>
      </c>
      <c r="V59" s="214">
        <v>2955.8266899800014</v>
      </c>
      <c r="W59" s="86"/>
      <c r="X59" s="86"/>
      <c r="Y59" s="86"/>
      <c r="Z59" s="86"/>
      <c r="AA59" s="86"/>
      <c r="AB59" s="86"/>
      <c r="AC59" s="86"/>
      <c r="AD59" s="86"/>
      <c r="AE59" s="86"/>
      <c r="AF59" s="86"/>
      <c r="AG59" s="86"/>
      <c r="AH59" s="86"/>
    </row>
    <row r="60" spans="1:34" s="86" customFormat="1">
      <c r="A60" s="211">
        <v>52</v>
      </c>
      <c r="B60" s="208" t="s">
        <v>1111</v>
      </c>
      <c r="C60" s="212">
        <v>1619.5932981600001</v>
      </c>
      <c r="D60" s="212">
        <v>560.36571149999997</v>
      </c>
      <c r="E60" s="212">
        <v>0</v>
      </c>
      <c r="F60" s="212">
        <v>2179.95900966</v>
      </c>
      <c r="G60" s="213">
        <v>1998.29593531</v>
      </c>
      <c r="H60" s="213">
        <v>383.77853908999998</v>
      </c>
      <c r="I60" s="213">
        <v>0</v>
      </c>
      <c r="J60" s="212">
        <v>2382.0744743999999</v>
      </c>
      <c r="K60" s="214">
        <v>1686.5719434600005</v>
      </c>
      <c r="L60" s="214">
        <v>88.76325863000001</v>
      </c>
      <c r="M60" s="214">
        <v>0</v>
      </c>
      <c r="N60" s="214">
        <v>1775.3352020900006</v>
      </c>
      <c r="O60" s="214">
        <v>1925.98720413</v>
      </c>
      <c r="P60" s="214">
        <v>80.610817080000004</v>
      </c>
      <c r="Q60" s="214">
        <v>0</v>
      </c>
      <c r="R60" s="214">
        <v>2006.5980212100001</v>
      </c>
      <c r="S60" s="214">
        <v>2219.3559705299999</v>
      </c>
      <c r="T60" s="214">
        <v>128.50619406999999</v>
      </c>
      <c r="U60" s="214">
        <v>0</v>
      </c>
      <c r="V60" s="214">
        <v>2347.8621645999997</v>
      </c>
      <c r="W60" s="85"/>
      <c r="X60" s="85"/>
      <c r="Y60" s="85"/>
      <c r="Z60" s="85"/>
      <c r="AA60" s="85"/>
      <c r="AB60" s="85"/>
      <c r="AC60" s="85"/>
      <c r="AD60" s="85"/>
      <c r="AE60" s="85"/>
      <c r="AF60" s="85"/>
      <c r="AG60" s="85"/>
      <c r="AH60" s="85"/>
    </row>
    <row r="61" spans="1:34">
      <c r="A61" s="211">
        <v>53</v>
      </c>
      <c r="B61" s="208" t="s">
        <v>1112</v>
      </c>
      <c r="C61" s="212">
        <v>1619.51798224</v>
      </c>
      <c r="D61" s="212">
        <v>619.41610789999993</v>
      </c>
      <c r="E61" s="212">
        <v>0</v>
      </c>
      <c r="F61" s="212">
        <v>2238.9340901400001</v>
      </c>
      <c r="G61" s="213">
        <v>2238.0904632100001</v>
      </c>
      <c r="H61" s="213">
        <v>437.06287256999997</v>
      </c>
      <c r="I61" s="213">
        <v>0</v>
      </c>
      <c r="J61" s="212">
        <v>2675.1533357799999</v>
      </c>
      <c r="K61" s="214">
        <v>1915.9372078700005</v>
      </c>
      <c r="L61" s="214">
        <v>115.55111787999999</v>
      </c>
      <c r="M61" s="214">
        <v>0</v>
      </c>
      <c r="N61" s="214">
        <v>2031.4883257500005</v>
      </c>
      <c r="O61" s="214">
        <v>2167.9138593000002</v>
      </c>
      <c r="P61" s="214">
        <v>54.918044519999995</v>
      </c>
      <c r="Q61" s="214">
        <v>0</v>
      </c>
      <c r="R61" s="214">
        <v>2222.8319038200002</v>
      </c>
      <c r="S61" s="214">
        <v>2691.7282226600005</v>
      </c>
      <c r="T61" s="214">
        <v>39.055790819999999</v>
      </c>
      <c r="U61" s="214">
        <v>0</v>
      </c>
      <c r="V61" s="214">
        <v>2730.7840134800003</v>
      </c>
    </row>
    <row r="62" spans="1:34">
      <c r="A62" s="211">
        <v>54</v>
      </c>
      <c r="B62" s="208" t="s">
        <v>1113</v>
      </c>
      <c r="C62" s="212">
        <v>1966.2397978699998</v>
      </c>
      <c r="D62" s="212">
        <v>850.24054178999995</v>
      </c>
      <c r="E62" s="212">
        <v>0</v>
      </c>
      <c r="F62" s="212">
        <v>2816.48033966</v>
      </c>
      <c r="G62" s="213">
        <v>2233.8492385100003</v>
      </c>
      <c r="H62" s="213">
        <v>862.28458697000008</v>
      </c>
      <c r="I62" s="213">
        <v>0</v>
      </c>
      <c r="J62" s="212">
        <v>3096.1338254800003</v>
      </c>
      <c r="K62" s="214">
        <v>1950.4055570099999</v>
      </c>
      <c r="L62" s="214">
        <v>239.77429100000001</v>
      </c>
      <c r="M62" s="214">
        <v>0</v>
      </c>
      <c r="N62" s="214">
        <v>2190.1798480100001</v>
      </c>
      <c r="O62" s="214">
        <v>2388.9820776699999</v>
      </c>
      <c r="P62" s="214">
        <v>277.618628</v>
      </c>
      <c r="Q62" s="214">
        <v>0</v>
      </c>
      <c r="R62" s="214">
        <v>2666.60070567</v>
      </c>
      <c r="S62" s="214">
        <v>2673.7728420699996</v>
      </c>
      <c r="T62" s="214">
        <v>270.49159694999997</v>
      </c>
      <c r="U62" s="214">
        <v>0</v>
      </c>
      <c r="V62" s="214">
        <v>2944.2644390200003</v>
      </c>
    </row>
    <row r="63" spans="1:34">
      <c r="A63" s="211">
        <v>55</v>
      </c>
      <c r="B63" s="208" t="s">
        <v>1114</v>
      </c>
      <c r="C63" s="212">
        <v>3234.8794883099999</v>
      </c>
      <c r="D63" s="212">
        <v>1403.1353049300001</v>
      </c>
      <c r="E63" s="212">
        <v>0</v>
      </c>
      <c r="F63" s="212">
        <v>4638.0147932399996</v>
      </c>
      <c r="G63" s="213">
        <v>4118.4893020199997</v>
      </c>
      <c r="H63" s="213">
        <v>1388.43391647</v>
      </c>
      <c r="I63" s="213">
        <v>0</v>
      </c>
      <c r="J63" s="212">
        <v>5506.9232184899993</v>
      </c>
      <c r="K63" s="214">
        <v>3567.2207422400006</v>
      </c>
      <c r="L63" s="214">
        <v>376.82760724000002</v>
      </c>
      <c r="M63" s="214">
        <v>0</v>
      </c>
      <c r="N63" s="214">
        <v>3944.0483494800005</v>
      </c>
      <c r="O63" s="214">
        <v>4200.2979000399991</v>
      </c>
      <c r="P63" s="214">
        <v>1021.2057664099999</v>
      </c>
      <c r="Q63" s="214">
        <v>0</v>
      </c>
      <c r="R63" s="214">
        <v>5221.5036664499976</v>
      </c>
      <c r="S63" s="214">
        <v>4727.14317484</v>
      </c>
      <c r="T63" s="214">
        <v>1477.15172779</v>
      </c>
      <c r="U63" s="214">
        <v>0</v>
      </c>
      <c r="V63" s="214">
        <v>6204.2949026299993</v>
      </c>
    </row>
    <row r="64" spans="1:34">
      <c r="A64" s="211">
        <v>56</v>
      </c>
      <c r="B64" s="208" t="s">
        <v>1115</v>
      </c>
      <c r="C64" s="212">
        <v>2689.9197452199996</v>
      </c>
      <c r="D64" s="212">
        <v>615.51132425000003</v>
      </c>
      <c r="E64" s="212">
        <v>0</v>
      </c>
      <c r="F64" s="212">
        <v>3305.4310694699998</v>
      </c>
      <c r="G64" s="213">
        <v>3462.8573229699996</v>
      </c>
      <c r="H64" s="213">
        <v>612.80205242</v>
      </c>
      <c r="I64" s="213">
        <v>0</v>
      </c>
      <c r="J64" s="212">
        <v>4075.6593753899997</v>
      </c>
      <c r="K64" s="214">
        <v>3045.4728340800002</v>
      </c>
      <c r="L64" s="214">
        <v>157.93331209999999</v>
      </c>
      <c r="M64" s="214">
        <v>0</v>
      </c>
      <c r="N64" s="214">
        <v>3203.4061461800002</v>
      </c>
      <c r="O64" s="214">
        <v>3390.3884778500001</v>
      </c>
      <c r="P64" s="214">
        <v>132.37299150000001</v>
      </c>
      <c r="Q64" s="214">
        <v>0</v>
      </c>
      <c r="R64" s="214">
        <v>3522.76146935</v>
      </c>
      <c r="S64" s="214">
        <v>3926.5221465700001</v>
      </c>
      <c r="T64" s="214">
        <v>109.92114685999999</v>
      </c>
      <c r="U64" s="214">
        <v>0</v>
      </c>
      <c r="V64" s="214">
        <v>4036.4432934300003</v>
      </c>
    </row>
    <row r="65" spans="1:34">
      <c r="A65" s="211">
        <v>57</v>
      </c>
      <c r="B65" s="208" t="s">
        <v>1116</v>
      </c>
      <c r="C65" s="212">
        <v>3366.95138679</v>
      </c>
      <c r="D65" s="212">
        <v>873.93251171000009</v>
      </c>
      <c r="E65" s="212">
        <v>0</v>
      </c>
      <c r="F65" s="212">
        <v>4240.8838985000002</v>
      </c>
      <c r="G65" s="213">
        <v>4019.0088928800001</v>
      </c>
      <c r="H65" s="213">
        <v>681.33541474000003</v>
      </c>
      <c r="I65" s="213">
        <v>0</v>
      </c>
      <c r="J65" s="212">
        <v>4700.3443076200001</v>
      </c>
      <c r="K65" s="214">
        <v>2702.5216198899998</v>
      </c>
      <c r="L65" s="214">
        <v>353.28982240999994</v>
      </c>
      <c r="M65" s="214">
        <v>0</v>
      </c>
      <c r="N65" s="214">
        <v>3055.8114422999997</v>
      </c>
      <c r="O65" s="214">
        <v>3209.4714002899996</v>
      </c>
      <c r="P65" s="214">
        <v>412.48728368000002</v>
      </c>
      <c r="Q65" s="214">
        <v>0</v>
      </c>
      <c r="R65" s="214">
        <v>3621.9586839699996</v>
      </c>
      <c r="S65" s="214">
        <v>3770.1958797499997</v>
      </c>
      <c r="T65" s="214">
        <v>517.33886899000004</v>
      </c>
      <c r="U65" s="214">
        <v>0</v>
      </c>
      <c r="V65" s="214">
        <v>4287.5347487400004</v>
      </c>
    </row>
    <row r="66" spans="1:34">
      <c r="A66" s="211">
        <v>58</v>
      </c>
      <c r="B66" s="208" t="s">
        <v>1117</v>
      </c>
      <c r="C66" s="212">
        <v>3632.03740406</v>
      </c>
      <c r="D66" s="212">
        <v>1893.8239780500001</v>
      </c>
      <c r="E66" s="212">
        <v>0</v>
      </c>
      <c r="F66" s="212">
        <v>5525.8613821099998</v>
      </c>
      <c r="G66" s="213">
        <v>4348.2856000900001</v>
      </c>
      <c r="H66" s="213">
        <v>1786.9310609500001</v>
      </c>
      <c r="I66" s="213">
        <v>0</v>
      </c>
      <c r="J66" s="212">
        <v>6135.21666104</v>
      </c>
      <c r="K66" s="214">
        <v>3209.9915129799992</v>
      </c>
      <c r="L66" s="214">
        <v>644.86468222000019</v>
      </c>
      <c r="M66" s="214">
        <v>0</v>
      </c>
      <c r="N66" s="214">
        <v>3854.8561951999995</v>
      </c>
      <c r="O66" s="214">
        <v>3972.6010571600009</v>
      </c>
      <c r="P66" s="214">
        <v>259.23305729000003</v>
      </c>
      <c r="Q66" s="214">
        <v>0</v>
      </c>
      <c r="R66" s="214">
        <v>4231.83411445</v>
      </c>
      <c r="S66" s="214">
        <v>4467.6582800700007</v>
      </c>
      <c r="T66" s="214">
        <v>622.38351440999998</v>
      </c>
      <c r="U66" s="214">
        <v>0</v>
      </c>
      <c r="V66" s="214">
        <v>5090.041794480001</v>
      </c>
    </row>
    <row r="67" spans="1:34">
      <c r="A67" s="211">
        <v>59</v>
      </c>
      <c r="B67" s="208" t="s">
        <v>1118</v>
      </c>
      <c r="C67" s="212">
        <v>3033.9507234600001</v>
      </c>
      <c r="D67" s="212">
        <v>1559.93023769</v>
      </c>
      <c r="E67" s="212">
        <v>0</v>
      </c>
      <c r="F67" s="212">
        <v>4593.8809611500001</v>
      </c>
      <c r="G67" s="213">
        <v>4103.8461222199994</v>
      </c>
      <c r="H67" s="213">
        <v>1940.3659943900002</v>
      </c>
      <c r="I67" s="213">
        <v>0</v>
      </c>
      <c r="J67" s="212">
        <v>6044.2121166099996</v>
      </c>
      <c r="K67" s="214">
        <v>3184.5292381000027</v>
      </c>
      <c r="L67" s="214">
        <v>542.39376525</v>
      </c>
      <c r="M67" s="214">
        <v>0</v>
      </c>
      <c r="N67" s="214">
        <v>3726.9230033500025</v>
      </c>
      <c r="O67" s="214">
        <v>3938.8194874699998</v>
      </c>
      <c r="P67" s="214">
        <v>181.8167594</v>
      </c>
      <c r="Q67" s="214">
        <v>0</v>
      </c>
      <c r="R67" s="214">
        <v>4120.6362468699999</v>
      </c>
      <c r="S67" s="214">
        <v>4402.3953724500007</v>
      </c>
      <c r="T67" s="214">
        <v>376.32644535000003</v>
      </c>
      <c r="U67" s="214">
        <v>0</v>
      </c>
      <c r="V67" s="214">
        <v>4778.7218178000012</v>
      </c>
    </row>
    <row r="68" spans="1:34">
      <c r="A68" s="211">
        <v>60</v>
      </c>
      <c r="B68" s="208" t="s">
        <v>1119</v>
      </c>
      <c r="C68" s="212">
        <v>5788.5256043599993</v>
      </c>
      <c r="D68" s="212">
        <v>7215.0795742500004</v>
      </c>
      <c r="E68" s="212">
        <v>0</v>
      </c>
      <c r="F68" s="212">
        <v>13003.60517861</v>
      </c>
      <c r="G68" s="213">
        <v>7826.6412559199998</v>
      </c>
      <c r="H68" s="213">
        <v>10156.310069969999</v>
      </c>
      <c r="I68" s="213">
        <v>0</v>
      </c>
      <c r="J68" s="212">
        <v>17982.951325889997</v>
      </c>
      <c r="K68" s="214">
        <v>6540.3257854200065</v>
      </c>
      <c r="L68" s="214">
        <v>5440.3200577699972</v>
      </c>
      <c r="M68" s="214">
        <v>0</v>
      </c>
      <c r="N68" s="214">
        <v>11980.645843190005</v>
      </c>
      <c r="O68" s="214">
        <v>8009.5816812899975</v>
      </c>
      <c r="P68" s="214">
        <v>2877.51136782</v>
      </c>
      <c r="Q68" s="214">
        <v>0</v>
      </c>
      <c r="R68" s="214">
        <v>10887.093049109995</v>
      </c>
      <c r="S68" s="214">
        <v>8550.7266352000006</v>
      </c>
      <c r="T68" s="214">
        <v>3653.5313497100005</v>
      </c>
      <c r="U68" s="214">
        <v>0</v>
      </c>
      <c r="V68" s="214">
        <v>12204.25798491</v>
      </c>
    </row>
    <row r="69" spans="1:34">
      <c r="A69" s="211">
        <v>61</v>
      </c>
      <c r="B69" s="208" t="s">
        <v>1120</v>
      </c>
      <c r="C69" s="212">
        <v>3068.9677899899998</v>
      </c>
      <c r="D69" s="212">
        <v>523.49158743999999</v>
      </c>
      <c r="E69" s="212">
        <v>0</v>
      </c>
      <c r="F69" s="212">
        <v>3592.4593774299997</v>
      </c>
      <c r="G69" s="213">
        <v>4166.2435618600002</v>
      </c>
      <c r="H69" s="213">
        <v>346.97439601999997</v>
      </c>
      <c r="I69" s="213">
        <v>0</v>
      </c>
      <c r="J69" s="212">
        <v>4513.2179578800005</v>
      </c>
      <c r="K69" s="214">
        <v>3195.4140519800007</v>
      </c>
      <c r="L69" s="214">
        <v>154.70154415999997</v>
      </c>
      <c r="M69" s="214">
        <v>0</v>
      </c>
      <c r="N69" s="214">
        <v>3350.1155961400009</v>
      </c>
      <c r="O69" s="214">
        <v>4017.943052560001</v>
      </c>
      <c r="P69" s="214">
        <v>91.383478999999994</v>
      </c>
      <c r="Q69" s="214">
        <v>0</v>
      </c>
      <c r="R69" s="214">
        <v>4109.3265315600011</v>
      </c>
      <c r="S69" s="214">
        <v>4650.7396594499996</v>
      </c>
      <c r="T69" s="214">
        <v>190.33373528000004</v>
      </c>
      <c r="U69" s="214">
        <v>0</v>
      </c>
      <c r="V69" s="214">
        <v>4841.0733947300005</v>
      </c>
    </row>
    <row r="70" spans="1:34">
      <c r="A70" s="211">
        <v>62</v>
      </c>
      <c r="B70" s="208" t="s">
        <v>1121</v>
      </c>
      <c r="C70" s="212">
        <v>7240.1964032700007</v>
      </c>
      <c r="D70" s="212">
        <v>5596.2224145500004</v>
      </c>
      <c r="E70" s="212">
        <v>0</v>
      </c>
      <c r="F70" s="212">
        <v>12836.418817820002</v>
      </c>
      <c r="G70" s="213">
        <v>8968.2835214999996</v>
      </c>
      <c r="H70" s="213">
        <v>6592.8953554199998</v>
      </c>
      <c r="I70" s="213">
        <v>0</v>
      </c>
      <c r="J70" s="212">
        <v>15561.178876919999</v>
      </c>
      <c r="K70" s="214">
        <v>7970.4357934900063</v>
      </c>
      <c r="L70" s="214">
        <v>7317.5090226500006</v>
      </c>
      <c r="M70" s="214">
        <v>0</v>
      </c>
      <c r="N70" s="214">
        <v>15287.944816140007</v>
      </c>
      <c r="O70" s="214">
        <v>8930.1078561299946</v>
      </c>
      <c r="P70" s="214">
        <v>5364.3488669699991</v>
      </c>
      <c r="Q70" s="214">
        <v>0</v>
      </c>
      <c r="R70" s="214">
        <v>14294.456723099998</v>
      </c>
      <c r="S70" s="214">
        <v>9772.0074917000038</v>
      </c>
      <c r="T70" s="214">
        <v>6106.1931514399976</v>
      </c>
      <c r="U70" s="214">
        <v>0</v>
      </c>
      <c r="V70" s="214">
        <v>15878.200643140008</v>
      </c>
    </row>
    <row r="71" spans="1:34">
      <c r="A71" s="211">
        <v>63</v>
      </c>
      <c r="B71" s="208" t="s">
        <v>1122</v>
      </c>
      <c r="C71" s="212">
        <v>4555.3595718500001</v>
      </c>
      <c r="D71" s="212">
        <v>1905.4640629800001</v>
      </c>
      <c r="E71" s="212">
        <v>0</v>
      </c>
      <c r="F71" s="212">
        <v>6460.8236348299997</v>
      </c>
      <c r="G71" s="213">
        <v>5745.8849401699999</v>
      </c>
      <c r="H71" s="213">
        <v>2379.3686199499998</v>
      </c>
      <c r="I71" s="213">
        <v>0</v>
      </c>
      <c r="J71" s="212">
        <v>8125.2535601199997</v>
      </c>
      <c r="K71" s="214">
        <v>5522.069945580005</v>
      </c>
      <c r="L71" s="214">
        <v>2182.3747117300004</v>
      </c>
      <c r="M71" s="214">
        <v>0</v>
      </c>
      <c r="N71" s="214">
        <v>7704.4446573100049</v>
      </c>
      <c r="O71" s="214">
        <v>6033.6132828</v>
      </c>
      <c r="P71" s="214">
        <v>1395.9331628900004</v>
      </c>
      <c r="Q71" s="214">
        <v>0</v>
      </c>
      <c r="R71" s="214">
        <v>7429.5464456900008</v>
      </c>
      <c r="S71" s="214">
        <v>6378.8709507700023</v>
      </c>
      <c r="T71" s="214">
        <v>2153.22638564</v>
      </c>
      <c r="U71" s="214">
        <v>0</v>
      </c>
      <c r="V71" s="214">
        <v>8532.0973364099991</v>
      </c>
    </row>
    <row r="72" spans="1:34">
      <c r="A72" s="211">
        <v>64</v>
      </c>
      <c r="B72" s="208" t="s">
        <v>1123</v>
      </c>
      <c r="C72" s="212">
        <v>6746.0428173700002</v>
      </c>
      <c r="D72" s="212">
        <v>4193.8795758200004</v>
      </c>
      <c r="E72" s="212">
        <v>0</v>
      </c>
      <c r="F72" s="212">
        <v>10939.922393190001</v>
      </c>
      <c r="G72" s="213">
        <v>9300.43948886</v>
      </c>
      <c r="H72" s="213">
        <v>8873.4957406499998</v>
      </c>
      <c r="I72" s="213">
        <v>0</v>
      </c>
      <c r="J72" s="212">
        <v>18173.93522951</v>
      </c>
      <c r="K72" s="214">
        <v>23431.077879490033</v>
      </c>
      <c r="L72" s="214">
        <v>6377.1185272300008</v>
      </c>
      <c r="M72" s="214">
        <v>0</v>
      </c>
      <c r="N72" s="214">
        <v>29808.196406720032</v>
      </c>
      <c r="O72" s="214">
        <v>22065.590713889997</v>
      </c>
      <c r="P72" s="214">
        <v>3562.3645940099996</v>
      </c>
      <c r="Q72" s="214">
        <v>0</v>
      </c>
      <c r="R72" s="214">
        <v>25627.9553079</v>
      </c>
      <c r="S72" s="214">
        <v>23085.512499589997</v>
      </c>
      <c r="T72" s="214">
        <v>3688.3096214099996</v>
      </c>
      <c r="U72" s="214">
        <v>0</v>
      </c>
      <c r="V72" s="214">
        <v>26773.822120999997</v>
      </c>
    </row>
    <row r="73" spans="1:34">
      <c r="A73" s="211">
        <v>65</v>
      </c>
      <c r="B73" s="208" t="s">
        <v>1124</v>
      </c>
      <c r="C73" s="212">
        <v>2899.80829184</v>
      </c>
      <c r="D73" s="212">
        <v>1087.51903909</v>
      </c>
      <c r="E73" s="212">
        <v>0</v>
      </c>
      <c r="F73" s="212">
        <v>3987.3273309300002</v>
      </c>
      <c r="G73" s="213">
        <v>3872.3099892</v>
      </c>
      <c r="H73" s="213">
        <v>1143.20687146</v>
      </c>
      <c r="I73" s="213">
        <v>0</v>
      </c>
      <c r="J73" s="212">
        <v>5015.51686066</v>
      </c>
      <c r="K73" s="214">
        <v>3080.1013981200008</v>
      </c>
      <c r="L73" s="214">
        <v>357.27899679000001</v>
      </c>
      <c r="M73" s="214">
        <v>0</v>
      </c>
      <c r="N73" s="214">
        <v>3437.3803949100006</v>
      </c>
      <c r="O73" s="214">
        <v>3492.4908378200021</v>
      </c>
      <c r="P73" s="214">
        <v>322.83482846000004</v>
      </c>
      <c r="Q73" s="214">
        <v>0</v>
      </c>
      <c r="R73" s="214">
        <v>3815.3256662800022</v>
      </c>
      <c r="S73" s="214">
        <v>4065.4914105500002</v>
      </c>
      <c r="T73" s="214">
        <v>700.16719777999992</v>
      </c>
      <c r="U73" s="214">
        <v>0</v>
      </c>
      <c r="V73" s="214">
        <v>4765.6586083300008</v>
      </c>
    </row>
    <row r="74" spans="1:34">
      <c r="A74" s="211">
        <v>66</v>
      </c>
      <c r="B74" s="208" t="s">
        <v>1125</v>
      </c>
      <c r="C74" s="212">
        <v>3379.8681060900003</v>
      </c>
      <c r="D74" s="212">
        <v>656.17305824000005</v>
      </c>
      <c r="E74" s="212">
        <v>0</v>
      </c>
      <c r="F74" s="212">
        <v>4036.0411643300004</v>
      </c>
      <c r="G74" s="213">
        <v>4666.94829261</v>
      </c>
      <c r="H74" s="213">
        <v>510.40336741000004</v>
      </c>
      <c r="I74" s="213">
        <v>0</v>
      </c>
      <c r="J74" s="212">
        <v>5177.3516600200001</v>
      </c>
      <c r="K74" s="214">
        <v>3777.1729487699999</v>
      </c>
      <c r="L74" s="214">
        <v>1757.0163146500006</v>
      </c>
      <c r="M74" s="214">
        <v>0</v>
      </c>
      <c r="N74" s="214">
        <v>5534.1892634200003</v>
      </c>
      <c r="O74" s="214">
        <v>4433.0771455099984</v>
      </c>
      <c r="P74" s="214">
        <v>1446.6632750800002</v>
      </c>
      <c r="Q74" s="214">
        <v>0</v>
      </c>
      <c r="R74" s="214">
        <v>5879.7404205899966</v>
      </c>
      <c r="S74" s="214">
        <v>5449.1942012699992</v>
      </c>
      <c r="T74" s="214">
        <v>3017.2854272300001</v>
      </c>
      <c r="U74" s="214">
        <v>0</v>
      </c>
      <c r="V74" s="214">
        <v>8466.4796285000011</v>
      </c>
      <c r="W74" s="86"/>
      <c r="X74" s="86"/>
      <c r="Y74" s="86"/>
      <c r="Z74" s="86"/>
      <c r="AA74" s="86"/>
      <c r="AB74" s="86"/>
      <c r="AC74" s="86"/>
      <c r="AD74" s="86"/>
      <c r="AE74" s="86"/>
      <c r="AF74" s="86"/>
      <c r="AG74" s="86"/>
      <c r="AH74" s="86"/>
    </row>
    <row r="75" spans="1:34" s="86" customFormat="1">
      <c r="A75" s="211">
        <v>67</v>
      </c>
      <c r="B75" s="208" t="s">
        <v>1126</v>
      </c>
      <c r="C75" s="212">
        <v>8313.674318880001</v>
      </c>
      <c r="D75" s="212">
        <v>5136.6663189700002</v>
      </c>
      <c r="E75" s="212">
        <v>0</v>
      </c>
      <c r="F75" s="212">
        <v>13450.34063785</v>
      </c>
      <c r="G75" s="213">
        <v>11817.059278969999</v>
      </c>
      <c r="H75" s="213">
        <v>5245.2424302399995</v>
      </c>
      <c r="I75" s="213">
        <v>0</v>
      </c>
      <c r="J75" s="212">
        <v>17062.301709209998</v>
      </c>
      <c r="K75" s="214">
        <v>24300.323779240018</v>
      </c>
      <c r="L75" s="214">
        <v>4902.9501722300001</v>
      </c>
      <c r="M75" s="214">
        <v>0</v>
      </c>
      <c r="N75" s="214">
        <v>29203.273951470015</v>
      </c>
      <c r="O75" s="214">
        <v>24037.762948799987</v>
      </c>
      <c r="P75" s="214">
        <v>4977.5499068199997</v>
      </c>
      <c r="Q75" s="214">
        <v>0</v>
      </c>
      <c r="R75" s="214">
        <v>29015.312855619988</v>
      </c>
      <c r="S75" s="214">
        <v>27334.865563929998</v>
      </c>
      <c r="T75" s="214">
        <v>5469.6225399099994</v>
      </c>
      <c r="U75" s="214">
        <v>0</v>
      </c>
      <c r="V75" s="214">
        <v>32804.488103839998</v>
      </c>
      <c r="W75" s="85"/>
      <c r="X75" s="85"/>
      <c r="Y75" s="85"/>
      <c r="Z75" s="85"/>
      <c r="AA75" s="85"/>
      <c r="AB75" s="85"/>
      <c r="AC75" s="85"/>
      <c r="AD75" s="85"/>
      <c r="AE75" s="85"/>
      <c r="AF75" s="85"/>
      <c r="AG75" s="85"/>
      <c r="AH75" s="85"/>
    </row>
    <row r="76" spans="1:34">
      <c r="A76" s="211">
        <v>68</v>
      </c>
      <c r="B76" s="208" t="s">
        <v>1127</v>
      </c>
      <c r="C76" s="212">
        <v>3961.6073104099996</v>
      </c>
      <c r="D76" s="212">
        <v>1440.1702449200002</v>
      </c>
      <c r="E76" s="212">
        <v>0</v>
      </c>
      <c r="F76" s="212">
        <v>5401.7775553299998</v>
      </c>
      <c r="G76" s="213">
        <v>5256.99235365</v>
      </c>
      <c r="H76" s="213">
        <v>1668.5559148699999</v>
      </c>
      <c r="I76" s="213">
        <v>0</v>
      </c>
      <c r="J76" s="212">
        <v>6925.5482685200004</v>
      </c>
      <c r="K76" s="214">
        <v>4495.9909814299972</v>
      </c>
      <c r="L76" s="214">
        <v>237.90513479000001</v>
      </c>
      <c r="M76" s="214">
        <v>0</v>
      </c>
      <c r="N76" s="214">
        <v>4733.8961162199976</v>
      </c>
      <c r="O76" s="214">
        <v>5321.0093728099991</v>
      </c>
      <c r="P76" s="214">
        <v>1061.01313901</v>
      </c>
      <c r="Q76" s="214">
        <v>0</v>
      </c>
      <c r="R76" s="214">
        <v>6382.0225118199996</v>
      </c>
      <c r="S76" s="214">
        <v>5774.3122158900023</v>
      </c>
      <c r="T76" s="214">
        <v>963.66350067999986</v>
      </c>
      <c r="U76" s="214">
        <v>0</v>
      </c>
      <c r="V76" s="214">
        <v>6737.9757165700048</v>
      </c>
    </row>
    <row r="77" spans="1:34">
      <c r="A77" s="211">
        <v>69</v>
      </c>
      <c r="B77" s="208" t="s">
        <v>1128</v>
      </c>
      <c r="C77" s="212">
        <v>4109.9953493000003</v>
      </c>
      <c r="D77" s="212">
        <v>1115.80528643</v>
      </c>
      <c r="E77" s="212">
        <v>0</v>
      </c>
      <c r="F77" s="212">
        <v>5225.8006357300001</v>
      </c>
      <c r="G77" s="213">
        <v>5471.1373790200005</v>
      </c>
      <c r="H77" s="213">
        <v>986.40079505999995</v>
      </c>
      <c r="I77" s="213">
        <v>0</v>
      </c>
      <c r="J77" s="212">
        <v>6457.5381740800003</v>
      </c>
      <c r="K77" s="214">
        <v>4475.4146755800011</v>
      </c>
      <c r="L77" s="214">
        <v>931.80105997999999</v>
      </c>
      <c r="M77" s="214">
        <v>0</v>
      </c>
      <c r="N77" s="214">
        <v>5407.2157355600011</v>
      </c>
      <c r="O77" s="214">
        <v>5161.1860357400001</v>
      </c>
      <c r="P77" s="214">
        <v>564.69629592999991</v>
      </c>
      <c r="Q77" s="214">
        <v>0</v>
      </c>
      <c r="R77" s="214">
        <v>5725.88233167</v>
      </c>
      <c r="S77" s="214">
        <v>5638.4528891400005</v>
      </c>
      <c r="T77" s="214">
        <v>402.79410033000005</v>
      </c>
      <c r="U77" s="214">
        <v>0</v>
      </c>
      <c r="V77" s="214">
        <v>6041.246989469998</v>
      </c>
    </row>
    <row r="78" spans="1:34">
      <c r="A78" s="211">
        <v>70</v>
      </c>
      <c r="B78" s="208" t="s">
        <v>1129</v>
      </c>
      <c r="C78" s="212">
        <v>2314.08252657</v>
      </c>
      <c r="D78" s="212">
        <v>558.35232415999997</v>
      </c>
      <c r="E78" s="212">
        <v>0</v>
      </c>
      <c r="F78" s="212">
        <v>2872.4348507300001</v>
      </c>
      <c r="G78" s="213">
        <v>3110.70128312</v>
      </c>
      <c r="H78" s="213">
        <v>481.35321619000001</v>
      </c>
      <c r="I78" s="213">
        <v>0</v>
      </c>
      <c r="J78" s="212">
        <v>3592.0544993100002</v>
      </c>
      <c r="K78" s="214">
        <v>2813.1344827199991</v>
      </c>
      <c r="L78" s="214">
        <v>88.726592120000007</v>
      </c>
      <c r="M78" s="214">
        <v>0</v>
      </c>
      <c r="N78" s="214">
        <v>2901.8610748399992</v>
      </c>
      <c r="O78" s="214">
        <v>3369.7635941900007</v>
      </c>
      <c r="P78" s="214">
        <v>73.003686180000003</v>
      </c>
      <c r="Q78" s="214">
        <v>0</v>
      </c>
      <c r="R78" s="214">
        <v>3442.7672803700002</v>
      </c>
      <c r="S78" s="214">
        <v>3871.1122786300002</v>
      </c>
      <c r="T78" s="214">
        <v>120.43534867999999</v>
      </c>
      <c r="U78" s="214">
        <v>0</v>
      </c>
      <c r="V78" s="214">
        <v>3991.5476273099998</v>
      </c>
    </row>
    <row r="79" spans="1:34">
      <c r="A79" s="211">
        <v>71</v>
      </c>
      <c r="B79" s="208" t="s">
        <v>1130</v>
      </c>
      <c r="C79" s="212">
        <v>3088.98877812</v>
      </c>
      <c r="D79" s="212">
        <v>775.78357883000001</v>
      </c>
      <c r="E79" s="212">
        <v>0</v>
      </c>
      <c r="F79" s="212">
        <v>3864.7723569499999</v>
      </c>
      <c r="G79" s="213">
        <v>4650.8931600299993</v>
      </c>
      <c r="H79" s="213">
        <v>820.10534646999997</v>
      </c>
      <c r="I79" s="213">
        <v>0</v>
      </c>
      <c r="J79" s="212">
        <v>5470.9985064999992</v>
      </c>
      <c r="K79" s="214">
        <v>4374.7236944400001</v>
      </c>
      <c r="L79" s="214">
        <v>337.20290018999998</v>
      </c>
      <c r="M79" s="214">
        <v>0</v>
      </c>
      <c r="N79" s="214">
        <v>4711.9265946300002</v>
      </c>
      <c r="O79" s="214">
        <v>4769.5844447499994</v>
      </c>
      <c r="P79" s="214">
        <v>420.13159492999995</v>
      </c>
      <c r="Q79" s="214">
        <v>0</v>
      </c>
      <c r="R79" s="214">
        <v>5189.7160396799973</v>
      </c>
      <c r="S79" s="214">
        <v>5243.8816274600003</v>
      </c>
      <c r="T79" s="214">
        <v>300.64308387</v>
      </c>
      <c r="U79" s="214">
        <v>0</v>
      </c>
      <c r="V79" s="214">
        <v>5544.5247113300002</v>
      </c>
    </row>
    <row r="80" spans="1:34">
      <c r="A80" s="211">
        <v>72</v>
      </c>
      <c r="B80" s="208" t="s">
        <v>1131</v>
      </c>
      <c r="C80" s="212">
        <v>2639.24850793</v>
      </c>
      <c r="D80" s="212">
        <v>937.25114725000003</v>
      </c>
      <c r="E80" s="212">
        <v>0</v>
      </c>
      <c r="F80" s="212">
        <v>3576.49965518</v>
      </c>
      <c r="G80" s="213">
        <v>3597.3784714399999</v>
      </c>
      <c r="H80" s="213">
        <v>1170.0503489600001</v>
      </c>
      <c r="I80" s="213">
        <v>0</v>
      </c>
      <c r="J80" s="212">
        <v>4767.4288204000004</v>
      </c>
      <c r="K80" s="214">
        <v>3317.6418903599983</v>
      </c>
      <c r="L80" s="214">
        <v>600.39604816999997</v>
      </c>
      <c r="M80" s="214">
        <v>0</v>
      </c>
      <c r="N80" s="214">
        <v>3918.0379385299984</v>
      </c>
      <c r="O80" s="214">
        <v>3731.5445679099998</v>
      </c>
      <c r="P80" s="214">
        <v>299.48515714000001</v>
      </c>
      <c r="Q80" s="214">
        <v>0</v>
      </c>
      <c r="R80" s="214">
        <v>4031.0297250499998</v>
      </c>
      <c r="S80" s="214">
        <v>4641.8932665199991</v>
      </c>
      <c r="T80" s="214">
        <v>757.20921962</v>
      </c>
      <c r="U80" s="214">
        <v>0</v>
      </c>
      <c r="V80" s="214">
        <v>5399.1024861400001</v>
      </c>
    </row>
    <row r="81" spans="1:34">
      <c r="A81" s="211">
        <v>73</v>
      </c>
      <c r="B81" s="208" t="s">
        <v>1132</v>
      </c>
      <c r="C81" s="212">
        <v>3575.1213833699999</v>
      </c>
      <c r="D81" s="212">
        <v>1601.4945642499999</v>
      </c>
      <c r="E81" s="212">
        <v>0</v>
      </c>
      <c r="F81" s="212">
        <v>5176.61594762</v>
      </c>
      <c r="G81" s="213">
        <v>4969.4804753999997</v>
      </c>
      <c r="H81" s="213">
        <v>1871.72850077</v>
      </c>
      <c r="I81" s="213">
        <v>0</v>
      </c>
      <c r="J81" s="212">
        <v>6841.2089761699999</v>
      </c>
      <c r="K81" s="214">
        <v>3889.2409487699979</v>
      </c>
      <c r="L81" s="214">
        <v>660.81366119000006</v>
      </c>
      <c r="M81" s="214">
        <v>0</v>
      </c>
      <c r="N81" s="214">
        <v>4550.0546099599978</v>
      </c>
      <c r="O81" s="214">
        <v>4806.2667642400011</v>
      </c>
      <c r="P81" s="214">
        <v>453.69280092000002</v>
      </c>
      <c r="Q81" s="214">
        <v>0</v>
      </c>
      <c r="R81" s="214">
        <v>5259.9595651600011</v>
      </c>
      <c r="S81" s="214">
        <v>5563.99681298</v>
      </c>
      <c r="T81" s="214">
        <v>611.47157600000003</v>
      </c>
      <c r="U81" s="214">
        <v>0</v>
      </c>
      <c r="V81" s="214">
        <v>6175.468388979999</v>
      </c>
    </row>
    <row r="82" spans="1:34">
      <c r="A82" s="211">
        <v>74</v>
      </c>
      <c r="B82" s="208" t="s">
        <v>1133</v>
      </c>
      <c r="C82" s="212">
        <v>2675.1684414599999</v>
      </c>
      <c r="D82" s="212">
        <v>655.09288482000011</v>
      </c>
      <c r="E82" s="212">
        <v>0</v>
      </c>
      <c r="F82" s="212">
        <v>3330.26132628</v>
      </c>
      <c r="G82" s="213">
        <v>3695.00212207</v>
      </c>
      <c r="H82" s="213">
        <v>589.85902779999992</v>
      </c>
      <c r="I82" s="213">
        <v>0</v>
      </c>
      <c r="J82" s="212">
        <v>4284.8611498700002</v>
      </c>
      <c r="K82" s="214">
        <v>3197.8517759199999</v>
      </c>
      <c r="L82" s="214">
        <v>700.93502896000007</v>
      </c>
      <c r="M82" s="214">
        <v>0</v>
      </c>
      <c r="N82" s="214">
        <v>3898.7868048800001</v>
      </c>
      <c r="O82" s="214">
        <v>3774.9180130000004</v>
      </c>
      <c r="P82" s="214">
        <v>204.62124679999999</v>
      </c>
      <c r="Q82" s="214">
        <v>0</v>
      </c>
      <c r="R82" s="214">
        <v>3979.5392598000012</v>
      </c>
      <c r="S82" s="214">
        <v>4474.8952500199985</v>
      </c>
      <c r="T82" s="214">
        <v>87.701124529999987</v>
      </c>
      <c r="U82" s="214">
        <v>0</v>
      </c>
      <c r="V82" s="214">
        <v>4562.5963745499994</v>
      </c>
    </row>
    <row r="83" spans="1:34">
      <c r="A83" s="211">
        <v>75</v>
      </c>
      <c r="B83" s="208" t="s">
        <v>1134</v>
      </c>
      <c r="C83" s="212">
        <v>5502.6002406199996</v>
      </c>
      <c r="D83" s="212">
        <v>3141.3496885</v>
      </c>
      <c r="E83" s="212">
        <v>0</v>
      </c>
      <c r="F83" s="212">
        <v>8643.9499291199991</v>
      </c>
      <c r="G83" s="213">
        <v>7014.2138314100002</v>
      </c>
      <c r="H83" s="213">
        <v>4269.5451323500001</v>
      </c>
      <c r="I83" s="213">
        <v>0</v>
      </c>
      <c r="J83" s="212">
        <v>11283.758963759999</v>
      </c>
      <c r="K83" s="214">
        <v>6174.0072543799997</v>
      </c>
      <c r="L83" s="214">
        <v>3921.889118659999</v>
      </c>
      <c r="M83" s="214">
        <v>0</v>
      </c>
      <c r="N83" s="214">
        <v>10095.896373039999</v>
      </c>
      <c r="O83" s="214">
        <v>6949.6577047299998</v>
      </c>
      <c r="P83" s="214">
        <v>2844.8667343500001</v>
      </c>
      <c r="Q83" s="214">
        <v>0</v>
      </c>
      <c r="R83" s="214">
        <v>9794.524439079998</v>
      </c>
      <c r="S83" s="214">
        <v>7142.2230999200001</v>
      </c>
      <c r="T83" s="214">
        <v>3717.6850483399999</v>
      </c>
      <c r="U83" s="214">
        <v>0</v>
      </c>
      <c r="V83" s="214">
        <v>10859.90814826</v>
      </c>
      <c r="W83" s="86"/>
      <c r="X83" s="86"/>
      <c r="Y83" s="86"/>
      <c r="Z83" s="86"/>
      <c r="AA83" s="86"/>
      <c r="AB83" s="86"/>
      <c r="AC83" s="86"/>
      <c r="AD83" s="86"/>
      <c r="AE83" s="86"/>
      <c r="AF83" s="86"/>
      <c r="AG83" s="86"/>
      <c r="AH83" s="86"/>
    </row>
    <row r="84" spans="1:34" s="86" customFormat="1">
      <c r="A84" s="211">
        <v>76</v>
      </c>
      <c r="B84" s="216" t="s">
        <v>1135</v>
      </c>
      <c r="C84" s="212"/>
      <c r="D84" s="212"/>
      <c r="E84" s="212"/>
      <c r="F84" s="212"/>
      <c r="G84" s="212">
        <v>1505.1054403099999</v>
      </c>
      <c r="H84" s="212">
        <v>55.076327829999997</v>
      </c>
      <c r="I84" s="212">
        <v>0</v>
      </c>
      <c r="J84" s="212">
        <v>1560.18176814</v>
      </c>
      <c r="K84" s="214">
        <v>3721.3454341200022</v>
      </c>
      <c r="L84" s="214">
        <v>341.05418500000002</v>
      </c>
      <c r="M84" s="214">
        <v>0</v>
      </c>
      <c r="N84" s="214">
        <v>4062.3996191200022</v>
      </c>
      <c r="O84" s="214">
        <v>4507.3955464200008</v>
      </c>
      <c r="P84" s="214">
        <v>447.96038723999999</v>
      </c>
      <c r="Q84" s="214">
        <v>0</v>
      </c>
      <c r="R84" s="214">
        <v>4955.355933660001</v>
      </c>
      <c r="S84" s="214">
        <v>5261.9437901199981</v>
      </c>
      <c r="T84" s="214">
        <v>551.31566900999997</v>
      </c>
      <c r="U84" s="214">
        <v>0</v>
      </c>
      <c r="V84" s="214">
        <v>5813.2594591299985</v>
      </c>
    </row>
    <row r="85" spans="1:34" s="86" customFormat="1">
      <c r="A85" s="211">
        <v>77</v>
      </c>
      <c r="B85" s="216" t="s">
        <v>1136</v>
      </c>
      <c r="C85" s="212"/>
      <c r="D85" s="212"/>
      <c r="E85" s="212"/>
      <c r="F85" s="212"/>
      <c r="G85" s="212">
        <v>372.83186761000002</v>
      </c>
      <c r="H85" s="212">
        <v>22.936648000000002</v>
      </c>
      <c r="I85" s="212">
        <v>0</v>
      </c>
      <c r="J85" s="212">
        <v>395.76851561000001</v>
      </c>
      <c r="K85" s="214">
        <v>1086.1200158799993</v>
      </c>
      <c r="L85" s="214">
        <v>43.998610169999999</v>
      </c>
      <c r="M85" s="214">
        <v>0</v>
      </c>
      <c r="N85" s="214">
        <v>1130.1186260499994</v>
      </c>
      <c r="O85" s="214">
        <v>1351.5152804000004</v>
      </c>
      <c r="P85" s="214">
        <v>8.0821147100000008</v>
      </c>
      <c r="Q85" s="214">
        <v>0</v>
      </c>
      <c r="R85" s="214">
        <v>1359.5973951100004</v>
      </c>
      <c r="S85" s="214">
        <v>1615.2797898399999</v>
      </c>
      <c r="T85" s="214">
        <v>19.156189999999999</v>
      </c>
      <c r="U85" s="214">
        <v>0</v>
      </c>
      <c r="V85" s="214">
        <v>1634.4359798399998</v>
      </c>
    </row>
    <row r="86" spans="1:34" ht="25.5" customHeight="1">
      <c r="A86" s="610" t="s">
        <v>307</v>
      </c>
      <c r="B86" s="611"/>
      <c r="C86" s="217">
        <f t="shared" ref="C86:M86" si="0">SUM(C9:C85)</f>
        <v>518616.13884141011</v>
      </c>
      <c r="D86" s="217">
        <f t="shared" si="0"/>
        <v>208748.33486645005</v>
      </c>
      <c r="E86" s="217">
        <f t="shared" si="0"/>
        <v>109883.31476150999</v>
      </c>
      <c r="F86" s="217">
        <f t="shared" si="0"/>
        <v>837247.78846937011</v>
      </c>
      <c r="G86" s="217">
        <f t="shared" si="0"/>
        <v>696919.5543709005</v>
      </c>
      <c r="H86" s="217">
        <f t="shared" si="0"/>
        <v>270713.67246035993</v>
      </c>
      <c r="I86" s="217">
        <f t="shared" si="0"/>
        <v>119646.60062714</v>
      </c>
      <c r="J86" s="217">
        <f t="shared" si="0"/>
        <v>1087279.8274584003</v>
      </c>
      <c r="K86" s="217">
        <f t="shared" si="0"/>
        <v>716417.58417867019</v>
      </c>
      <c r="L86" s="217">
        <f t="shared" si="0"/>
        <v>241562.51796600997</v>
      </c>
      <c r="M86" s="217">
        <f t="shared" si="0"/>
        <v>152476.99294103991</v>
      </c>
      <c r="N86" s="217">
        <f>SUM(N9:N85)</f>
        <v>1110457.0950857196</v>
      </c>
      <c r="O86" s="217">
        <f>SUM(O9:O85)</f>
        <v>784148.9495175801</v>
      </c>
      <c r="P86" s="217">
        <f>SUM(P9:P85)</f>
        <v>189084.68836303992</v>
      </c>
      <c r="Q86" s="217">
        <f>SUM(Q9:Q85)</f>
        <v>117901.64629211002</v>
      </c>
      <c r="R86" s="217">
        <f>SUM(R9:R85)</f>
        <v>1091135.2841727301</v>
      </c>
      <c r="S86" s="218">
        <v>846217.30932872987</v>
      </c>
      <c r="T86" s="219">
        <v>228836.09256176007</v>
      </c>
      <c r="U86" s="219">
        <v>121622.56140362001</v>
      </c>
      <c r="V86" s="219">
        <v>1196675.9632941103</v>
      </c>
    </row>
    <row r="87" spans="1:34">
      <c r="R87" s="220" t="s">
        <v>1137</v>
      </c>
    </row>
  </sheetData>
  <mergeCells count="17">
    <mergeCell ref="A86:B86"/>
    <mergeCell ref="W6:Z6"/>
    <mergeCell ref="AA6:AD6"/>
    <mergeCell ref="AE6:AH6"/>
    <mergeCell ref="A7:A8"/>
    <mergeCell ref="B7:B8"/>
    <mergeCell ref="C7:F7"/>
    <mergeCell ref="G7:J7"/>
    <mergeCell ref="K7:N7"/>
    <mergeCell ref="O7:R7"/>
    <mergeCell ref="S7:V7"/>
    <mergeCell ref="A2:V2"/>
    <mergeCell ref="A3:V3"/>
    <mergeCell ref="A4:V4"/>
    <mergeCell ref="A5:V5"/>
    <mergeCell ref="Q6:R6"/>
    <mergeCell ref="U6:V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L7" sqref="L7"/>
    </sheetView>
  </sheetViews>
  <sheetFormatPr defaultRowHeight="15"/>
  <cols>
    <col min="1" max="1" width="4.28515625" customWidth="1"/>
    <col min="2" max="2" width="52.140625" customWidth="1"/>
    <col min="3" max="3" width="11.85546875" hidden="1" customWidth="1"/>
    <col min="4" max="4" width="11.42578125" hidden="1" customWidth="1"/>
    <col min="5" max="5" width="10.42578125" customWidth="1"/>
    <col min="6" max="6" width="11.28515625" customWidth="1"/>
    <col min="7" max="7" width="12.42578125" customWidth="1"/>
    <col min="8" max="8" width="11.140625" customWidth="1"/>
  </cols>
  <sheetData>
    <row r="1" spans="1:8">
      <c r="A1" s="540" t="s">
        <v>1138</v>
      </c>
      <c r="B1" s="540"/>
      <c r="C1" s="540"/>
      <c r="D1" s="540"/>
      <c r="E1" s="540"/>
      <c r="F1" s="540"/>
      <c r="G1" s="540"/>
      <c r="H1" s="540"/>
    </row>
    <row r="2" spans="1:8">
      <c r="A2" s="541" t="s">
        <v>33</v>
      </c>
      <c r="B2" s="541"/>
      <c r="C2" s="541"/>
      <c r="D2" s="541"/>
      <c r="E2" s="541"/>
      <c r="F2" s="541"/>
      <c r="G2" s="541"/>
      <c r="H2" s="541"/>
    </row>
    <row r="3" spans="1:8" ht="15.75">
      <c r="A3" s="542" t="s">
        <v>35</v>
      </c>
      <c r="B3" s="542"/>
      <c r="C3" s="542"/>
      <c r="D3" s="542"/>
      <c r="E3" s="542"/>
      <c r="F3" s="542"/>
      <c r="G3" s="542"/>
      <c r="H3" s="542"/>
    </row>
    <row r="4" spans="1:8" ht="18.75">
      <c r="A4" s="543" t="s">
        <v>34</v>
      </c>
      <c r="B4" s="543"/>
      <c r="C4" s="543"/>
      <c r="D4" s="543"/>
      <c r="E4" s="543"/>
      <c r="F4" s="543"/>
      <c r="G4" s="543"/>
      <c r="H4" s="543"/>
    </row>
    <row r="5" spans="1:8" ht="18.75">
      <c r="A5" s="623" t="s">
        <v>1139</v>
      </c>
      <c r="B5" s="623"/>
      <c r="C5" s="623"/>
      <c r="D5" s="623"/>
      <c r="E5" s="623"/>
      <c r="F5" s="623"/>
      <c r="G5" s="623"/>
      <c r="H5" s="623"/>
    </row>
    <row r="6" spans="1:8">
      <c r="A6" s="545" t="s">
        <v>45</v>
      </c>
      <c r="B6" s="545"/>
      <c r="C6" s="545"/>
      <c r="D6" s="545"/>
      <c r="E6" s="545"/>
      <c r="F6" s="545"/>
      <c r="G6" s="545"/>
      <c r="H6" s="545"/>
    </row>
    <row r="7" spans="1:8">
      <c r="H7" t="s">
        <v>1140</v>
      </c>
    </row>
    <row r="8" spans="1:8">
      <c r="A8" s="621" t="s">
        <v>639</v>
      </c>
      <c r="B8" s="621"/>
      <c r="C8" s="622" t="s">
        <v>36</v>
      </c>
      <c r="D8" s="622"/>
      <c r="E8" s="622" t="s">
        <v>40</v>
      </c>
      <c r="F8" s="622"/>
      <c r="G8" s="622" t="s">
        <v>44</v>
      </c>
      <c r="H8" s="622"/>
    </row>
    <row r="9" spans="1:8">
      <c r="A9" s="621"/>
      <c r="B9" s="621"/>
      <c r="C9" s="221" t="s">
        <v>1141</v>
      </c>
      <c r="D9" s="221" t="s">
        <v>3</v>
      </c>
      <c r="E9" s="222" t="s">
        <v>1141</v>
      </c>
      <c r="F9" s="221" t="s">
        <v>3</v>
      </c>
      <c r="G9" s="221" t="s">
        <v>1141</v>
      </c>
      <c r="H9" s="221" t="s">
        <v>3</v>
      </c>
    </row>
    <row r="10" spans="1:8">
      <c r="A10" s="223">
        <v>305</v>
      </c>
      <c r="B10" s="223" t="s">
        <v>35</v>
      </c>
      <c r="C10" s="223"/>
      <c r="D10" s="223"/>
      <c r="E10" s="224">
        <v>10032700</v>
      </c>
      <c r="F10" s="223">
        <v>1241409</v>
      </c>
      <c r="G10" s="223">
        <v>9105300</v>
      </c>
      <c r="H10" s="223">
        <v>2331852</v>
      </c>
    </row>
    <row r="11" spans="1:8">
      <c r="A11" s="223">
        <v>307</v>
      </c>
      <c r="B11" s="223" t="s">
        <v>1142</v>
      </c>
      <c r="C11" s="223"/>
      <c r="D11" s="223"/>
      <c r="E11" s="224">
        <v>1411700</v>
      </c>
      <c r="F11" s="223">
        <v>415934</v>
      </c>
      <c r="G11" s="223">
        <v>810800</v>
      </c>
      <c r="H11" s="223">
        <v>297107</v>
      </c>
    </row>
    <row r="12" spans="1:8">
      <c r="A12" s="223">
        <v>308</v>
      </c>
      <c r="B12" s="223" t="s">
        <v>664</v>
      </c>
      <c r="C12" s="223"/>
      <c r="D12" s="223"/>
      <c r="E12" s="224">
        <v>41485500</v>
      </c>
      <c r="F12" s="223">
        <v>21163286</v>
      </c>
      <c r="G12" s="223">
        <v>37423400</v>
      </c>
      <c r="H12" s="223">
        <v>21569004</v>
      </c>
    </row>
    <row r="13" spans="1:8">
      <c r="A13" s="223">
        <v>312</v>
      </c>
      <c r="B13" s="223" t="s">
        <v>666</v>
      </c>
      <c r="C13" s="223"/>
      <c r="D13" s="223"/>
      <c r="E13" s="224">
        <v>19849800</v>
      </c>
      <c r="F13" s="223">
        <v>17235100</v>
      </c>
      <c r="G13" s="223">
        <v>21854700</v>
      </c>
      <c r="H13" s="223">
        <v>18593919</v>
      </c>
    </row>
    <row r="14" spans="1:8">
      <c r="A14" s="223">
        <v>313</v>
      </c>
      <c r="B14" s="223" t="s">
        <v>1143</v>
      </c>
      <c r="C14" s="223"/>
      <c r="D14" s="223"/>
      <c r="E14" s="224">
        <v>21830100</v>
      </c>
      <c r="F14" s="223">
        <v>7549639</v>
      </c>
      <c r="G14" s="223">
        <v>23947200</v>
      </c>
      <c r="H14" s="223">
        <v>10127834</v>
      </c>
    </row>
    <row r="15" spans="1:8">
      <c r="A15" s="223">
        <v>314</v>
      </c>
      <c r="B15" s="223" t="s">
        <v>668</v>
      </c>
      <c r="C15" s="223"/>
      <c r="D15" s="223"/>
      <c r="E15" s="224">
        <v>64500000</v>
      </c>
      <c r="F15" s="223">
        <v>66143703</v>
      </c>
      <c r="G15" s="223">
        <v>67550000</v>
      </c>
      <c r="H15" s="223">
        <v>68953316</v>
      </c>
    </row>
    <row r="16" spans="1:8">
      <c r="A16" s="223">
        <v>325</v>
      </c>
      <c r="B16" s="223" t="s">
        <v>669</v>
      </c>
      <c r="C16" s="223"/>
      <c r="D16" s="223"/>
      <c r="E16" s="224">
        <v>53400</v>
      </c>
      <c r="F16" s="223">
        <v>53400</v>
      </c>
      <c r="G16" s="223">
        <v>76200</v>
      </c>
      <c r="H16" s="223">
        <v>62789</v>
      </c>
    </row>
    <row r="17" spans="1:8">
      <c r="A17" s="223">
        <v>329</v>
      </c>
      <c r="B17" s="223" t="s">
        <v>1144</v>
      </c>
      <c r="C17" s="223"/>
      <c r="D17" s="223"/>
      <c r="E17" s="224">
        <v>8217500</v>
      </c>
      <c r="F17" s="223">
        <v>4929402</v>
      </c>
      <c r="G17" s="223">
        <v>7017400</v>
      </c>
      <c r="H17" s="223">
        <v>5082605</v>
      </c>
    </row>
    <row r="18" spans="1:8">
      <c r="A18" s="223">
        <v>336</v>
      </c>
      <c r="B18" s="223" t="s">
        <v>672</v>
      </c>
      <c r="C18" s="223"/>
      <c r="D18" s="223"/>
      <c r="E18" s="224">
        <v>50000</v>
      </c>
      <c r="F18" s="223">
        <v>16153</v>
      </c>
      <c r="G18" s="223">
        <v>192100</v>
      </c>
      <c r="H18" s="223">
        <v>16367</v>
      </c>
    </row>
    <row r="19" spans="1:8">
      <c r="A19" s="223">
        <v>337</v>
      </c>
      <c r="B19" s="223" t="s">
        <v>673</v>
      </c>
      <c r="C19" s="223"/>
      <c r="D19" s="223"/>
      <c r="E19" s="224">
        <v>21449400</v>
      </c>
      <c r="F19" s="223">
        <v>6700210</v>
      </c>
      <c r="G19" s="223">
        <v>28967100</v>
      </c>
      <c r="H19" s="223">
        <v>9942616</v>
      </c>
    </row>
    <row r="20" spans="1:8">
      <c r="A20" s="223">
        <v>347</v>
      </c>
      <c r="B20" s="223" t="s">
        <v>677</v>
      </c>
      <c r="C20" s="223"/>
      <c r="D20" s="223"/>
      <c r="E20" s="224">
        <v>14420800</v>
      </c>
      <c r="F20" s="223">
        <v>7220479</v>
      </c>
      <c r="G20" s="223">
        <v>11774400</v>
      </c>
      <c r="H20" s="223">
        <v>5315962</v>
      </c>
    </row>
    <row r="21" spans="1:8">
      <c r="A21" s="223">
        <v>350</v>
      </c>
      <c r="B21" s="223" t="s">
        <v>678</v>
      </c>
      <c r="C21" s="223"/>
      <c r="D21" s="223"/>
      <c r="E21" s="224">
        <v>900000</v>
      </c>
      <c r="F21" s="223">
        <v>391666</v>
      </c>
      <c r="G21" s="223">
        <v>544200</v>
      </c>
      <c r="H21" s="223">
        <v>460836</v>
      </c>
    </row>
    <row r="22" spans="1:8">
      <c r="A22" s="223">
        <v>365</v>
      </c>
      <c r="B22" s="223" t="s">
        <v>680</v>
      </c>
      <c r="C22" s="223"/>
      <c r="D22" s="223"/>
      <c r="E22" s="224">
        <v>1686200</v>
      </c>
      <c r="F22" s="223">
        <v>305356</v>
      </c>
      <c r="G22" s="223">
        <v>3546100</v>
      </c>
      <c r="H22" s="223">
        <v>63431</v>
      </c>
    </row>
    <row r="23" spans="1:8">
      <c r="A23" s="223">
        <v>370</v>
      </c>
      <c r="B23" s="223" t="s">
        <v>681</v>
      </c>
      <c r="C23" s="223"/>
      <c r="D23" s="223"/>
      <c r="E23" s="224">
        <v>7211000</v>
      </c>
      <c r="F23" s="223">
        <v>3924290</v>
      </c>
      <c r="G23" s="223">
        <v>14349400</v>
      </c>
      <c r="H23" s="223">
        <v>6042235</v>
      </c>
    </row>
    <row r="24" spans="1:8">
      <c r="A24" s="223">
        <v>371</v>
      </c>
      <c r="B24" s="223" t="s">
        <v>682</v>
      </c>
      <c r="C24" s="223"/>
      <c r="D24" s="223"/>
      <c r="E24" s="224">
        <v>15000</v>
      </c>
      <c r="F24" s="223">
        <v>12556</v>
      </c>
      <c r="G24" s="223">
        <v>18200</v>
      </c>
      <c r="H24" s="223">
        <v>13425</v>
      </c>
    </row>
    <row r="25" spans="1:8">
      <c r="A25" s="223">
        <v>501</v>
      </c>
      <c r="B25" s="223" t="s">
        <v>685</v>
      </c>
      <c r="C25" s="223"/>
      <c r="D25" s="223"/>
      <c r="E25" s="224">
        <v>48539800</v>
      </c>
      <c r="F25" s="223">
        <v>27203466</v>
      </c>
      <c r="G25" s="223">
        <v>46440700</v>
      </c>
      <c r="H25" s="223">
        <v>32780097</v>
      </c>
    </row>
    <row r="26" spans="1:8">
      <c r="A26" s="223">
        <v>602</v>
      </c>
      <c r="B26" s="223" t="s">
        <v>690</v>
      </c>
      <c r="C26" s="223"/>
      <c r="D26" s="223"/>
      <c r="E26" s="224">
        <v>30007900</v>
      </c>
      <c r="F26" s="223">
        <v>0</v>
      </c>
      <c r="G26" s="223">
        <v>13500000</v>
      </c>
      <c r="H26" s="223">
        <v>0</v>
      </c>
    </row>
    <row r="27" spans="1:8">
      <c r="A27" s="223">
        <v>701</v>
      </c>
      <c r="B27" s="223" t="s">
        <v>691</v>
      </c>
      <c r="C27" s="223"/>
      <c r="D27" s="223"/>
      <c r="E27" s="224">
        <v>99844400</v>
      </c>
      <c r="F27" s="223">
        <v>107409166.91500001</v>
      </c>
      <c r="G27" s="223">
        <v>99873700</v>
      </c>
      <c r="H27" s="223">
        <v>110348062</v>
      </c>
    </row>
    <row r="28" spans="1:8">
      <c r="A28" s="223">
        <v>801</v>
      </c>
      <c r="B28" s="223" t="s">
        <v>692</v>
      </c>
      <c r="C28" s="223"/>
      <c r="D28" s="223"/>
      <c r="E28" s="224">
        <v>213821100</v>
      </c>
      <c r="F28" s="223">
        <v>242971271</v>
      </c>
      <c r="G28" s="223">
        <v>262757600</v>
      </c>
      <c r="H28" s="223">
        <v>284132978</v>
      </c>
    </row>
    <row r="29" spans="1:8">
      <c r="A29" s="223"/>
      <c r="B29" s="225" t="s">
        <v>637</v>
      </c>
      <c r="C29" s="223"/>
      <c r="D29" s="223"/>
      <c r="E29" s="223">
        <f t="shared" ref="E29:H29" si="0">SUM(E10:E28)</f>
        <v>605326300</v>
      </c>
      <c r="F29" s="223">
        <f t="shared" si="0"/>
        <v>514886486.91500002</v>
      </c>
      <c r="G29" s="223">
        <f t="shared" si="0"/>
        <v>649748500</v>
      </c>
      <c r="H29" s="223">
        <f t="shared" si="0"/>
        <v>576134435</v>
      </c>
    </row>
    <row r="30" spans="1:8">
      <c r="G30" s="158"/>
    </row>
  </sheetData>
  <mergeCells count="10">
    <mergeCell ref="A8:B9"/>
    <mergeCell ref="C8:D8"/>
    <mergeCell ref="E8:F8"/>
    <mergeCell ref="G8:H8"/>
    <mergeCell ref="A1:H1"/>
    <mergeCell ref="A2:H2"/>
    <mergeCell ref="A3:H3"/>
    <mergeCell ref="A4:H4"/>
    <mergeCell ref="A5:H5"/>
    <mergeCell ref="A6:H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opLeftCell="A10" workbookViewId="0">
      <selection activeCell="D18" sqref="D18"/>
    </sheetView>
  </sheetViews>
  <sheetFormatPr defaultColWidth="8.7109375" defaultRowHeight="15"/>
  <cols>
    <col min="1" max="1" width="7.7109375" style="226" customWidth="1"/>
    <col min="2" max="2" width="36.28515625" style="226" customWidth="1"/>
    <col min="3" max="3" width="20.42578125" style="226" customWidth="1"/>
    <col min="4" max="5" width="20.5703125" style="226" customWidth="1"/>
    <col min="6" max="6" width="20.28515625" style="226" customWidth="1"/>
    <col min="7" max="7" width="20" style="226" customWidth="1"/>
    <col min="8" max="8" width="20.7109375" style="226" bestFit="1" customWidth="1"/>
    <col min="9" max="9" width="21.140625" style="226" customWidth="1"/>
    <col min="10" max="10" width="8.7109375" style="226"/>
    <col min="11" max="11" width="18.42578125" style="226" customWidth="1"/>
    <col min="12" max="12" width="17.140625" style="226" customWidth="1"/>
    <col min="13" max="13" width="22" style="226" customWidth="1"/>
    <col min="14" max="16384" width="8.7109375" style="226"/>
  </cols>
  <sheetData>
    <row r="1" spans="1:11">
      <c r="A1" s="624" t="s">
        <v>3525</v>
      </c>
      <c r="B1" s="624"/>
      <c r="C1" s="624"/>
      <c r="D1" s="624"/>
      <c r="E1" s="624"/>
      <c r="F1" s="624"/>
      <c r="G1" s="624"/>
      <c r="H1" s="624"/>
      <c r="I1" s="624"/>
    </row>
    <row r="2" spans="1:11">
      <c r="A2" s="547" t="s">
        <v>33</v>
      </c>
      <c r="B2" s="547"/>
      <c r="C2" s="547"/>
      <c r="D2" s="547"/>
      <c r="E2" s="547"/>
      <c r="F2" s="547"/>
      <c r="G2" s="547"/>
      <c r="H2" s="547"/>
      <c r="I2" s="547"/>
    </row>
    <row r="3" spans="1:11">
      <c r="A3" s="547" t="s">
        <v>35</v>
      </c>
      <c r="B3" s="547"/>
      <c r="C3" s="547"/>
      <c r="D3" s="547"/>
      <c r="E3" s="547"/>
      <c r="F3" s="547"/>
      <c r="G3" s="547"/>
      <c r="H3" s="547"/>
      <c r="I3" s="547"/>
    </row>
    <row r="4" spans="1:11">
      <c r="A4" s="547" t="s">
        <v>1147</v>
      </c>
      <c r="B4" s="547"/>
      <c r="C4" s="547"/>
      <c r="D4" s="547"/>
      <c r="E4" s="547"/>
      <c r="F4" s="547"/>
      <c r="G4" s="547"/>
      <c r="H4" s="547"/>
      <c r="I4" s="547"/>
    </row>
    <row r="5" spans="1:11">
      <c r="A5" s="625" t="s">
        <v>1148</v>
      </c>
      <c r="B5" s="625"/>
      <c r="C5" s="625"/>
      <c r="D5" s="625"/>
      <c r="E5" s="625"/>
      <c r="F5" s="625"/>
      <c r="G5" s="625"/>
      <c r="H5" s="625"/>
      <c r="I5" s="625"/>
    </row>
    <row r="6" spans="1:11">
      <c r="A6" s="547" t="s">
        <v>1034</v>
      </c>
      <c r="B6" s="547"/>
      <c r="C6" s="547"/>
      <c r="D6" s="547"/>
      <c r="E6" s="547"/>
      <c r="F6" s="547"/>
      <c r="G6" s="547"/>
      <c r="H6" s="547"/>
      <c r="I6" s="547"/>
    </row>
    <row r="7" spans="1:11">
      <c r="A7" s="227"/>
      <c r="B7" s="227"/>
      <c r="C7" s="227"/>
      <c r="D7" s="227"/>
      <c r="E7" s="227"/>
      <c r="F7" s="227"/>
      <c r="G7" s="227"/>
      <c r="H7" s="227"/>
    </row>
    <row r="8" spans="1:11">
      <c r="A8" s="633" t="s">
        <v>1149</v>
      </c>
      <c r="B8" s="633" t="s">
        <v>1150</v>
      </c>
      <c r="C8" s="633" t="s">
        <v>1151</v>
      </c>
      <c r="D8" s="633" t="s">
        <v>1152</v>
      </c>
      <c r="E8" s="633" t="s">
        <v>1153</v>
      </c>
      <c r="F8" s="633" t="s">
        <v>1154</v>
      </c>
      <c r="G8" s="633"/>
      <c r="H8" s="633"/>
      <c r="I8" s="631" t="s">
        <v>1155</v>
      </c>
    </row>
    <row r="9" spans="1:11" ht="15.75" thickBot="1">
      <c r="A9" s="634"/>
      <c r="B9" s="634"/>
      <c r="C9" s="634"/>
      <c r="D9" s="634"/>
      <c r="E9" s="634"/>
      <c r="F9" s="228" t="s">
        <v>364</v>
      </c>
      <c r="G9" s="228" t="s">
        <v>1156</v>
      </c>
      <c r="H9" s="228" t="s">
        <v>1157</v>
      </c>
      <c r="I9" s="632"/>
    </row>
    <row r="10" spans="1:11">
      <c r="A10" s="229">
        <v>1</v>
      </c>
      <c r="B10" s="230" t="s">
        <v>1158</v>
      </c>
      <c r="C10" s="231">
        <v>0</v>
      </c>
      <c r="D10" s="232">
        <v>0</v>
      </c>
      <c r="E10" s="232">
        <f>D10+C10</f>
        <v>0</v>
      </c>
      <c r="F10" s="232">
        <v>0</v>
      </c>
      <c r="G10" s="232"/>
      <c r="H10" s="232">
        <f>F10+G10</f>
        <v>0</v>
      </c>
      <c r="I10" s="233">
        <f>E10-G10</f>
        <v>0</v>
      </c>
    </row>
    <row r="11" spans="1:11">
      <c r="A11" s="626" t="s">
        <v>1159</v>
      </c>
      <c r="B11" s="626"/>
      <c r="C11" s="234">
        <v>0</v>
      </c>
      <c r="D11" s="235">
        <v>0</v>
      </c>
      <c r="E11" s="236">
        <f t="shared" ref="E11:E31" si="0">D11+C11</f>
        <v>0</v>
      </c>
      <c r="F11" s="235">
        <v>0</v>
      </c>
      <c r="G11" s="235"/>
      <c r="H11" s="236">
        <f t="shared" ref="H11:H31" si="1">F11+G11</f>
        <v>0</v>
      </c>
      <c r="I11" s="235">
        <f t="shared" ref="I11:I31" si="2">E11-G11</f>
        <v>0</v>
      </c>
    </row>
    <row r="12" spans="1:11">
      <c r="A12" s="237">
        <v>2</v>
      </c>
      <c r="B12" s="238" t="s">
        <v>1160</v>
      </c>
      <c r="C12" s="234">
        <v>7641960000</v>
      </c>
      <c r="D12" s="235">
        <v>3953900000</v>
      </c>
      <c r="E12" s="236">
        <f t="shared" si="0"/>
        <v>11595860000</v>
      </c>
      <c r="F12" s="235">
        <v>653674920</v>
      </c>
      <c r="G12" s="235">
        <v>5000000000</v>
      </c>
      <c r="H12" s="236">
        <f t="shared" si="1"/>
        <v>5653674920</v>
      </c>
      <c r="I12" s="235">
        <f>E12-G12</f>
        <v>6595860000</v>
      </c>
      <c r="K12" s="239">
        <f>E12-G12-I12</f>
        <v>0</v>
      </c>
    </row>
    <row r="13" spans="1:11" s="243" customFormat="1">
      <c r="A13" s="626" t="s">
        <v>1161</v>
      </c>
      <c r="B13" s="626"/>
      <c r="C13" s="240">
        <v>7641960000</v>
      </c>
      <c r="D13" s="241">
        <v>3953900000</v>
      </c>
      <c r="E13" s="242">
        <f t="shared" si="0"/>
        <v>11595860000</v>
      </c>
      <c r="F13" s="241">
        <v>653674920</v>
      </c>
      <c r="G13" s="241">
        <v>5000000000</v>
      </c>
      <c r="H13" s="242">
        <f t="shared" si="1"/>
        <v>5653674920</v>
      </c>
      <c r="I13" s="241">
        <f>E13-G13</f>
        <v>6595860000</v>
      </c>
      <c r="K13" s="239">
        <f t="shared" ref="K13:K32" si="3">E13-G13-I13</f>
        <v>0</v>
      </c>
    </row>
    <row r="14" spans="1:11">
      <c r="A14" s="237">
        <v>3</v>
      </c>
      <c r="B14" s="238" t="s">
        <v>1162</v>
      </c>
      <c r="C14" s="234">
        <v>389947000000</v>
      </c>
      <c r="D14" s="235">
        <v>130000000000</v>
      </c>
      <c r="E14" s="236">
        <f t="shared" si="0"/>
        <v>519947000000</v>
      </c>
      <c r="F14" s="235">
        <v>21804255000</v>
      </c>
      <c r="G14" s="235">
        <v>6000000000</v>
      </c>
      <c r="H14" s="236">
        <f t="shared" si="1"/>
        <v>27804255000</v>
      </c>
      <c r="I14" s="235">
        <f>E14-G14</f>
        <v>513947000000</v>
      </c>
      <c r="K14" s="239">
        <f t="shared" si="3"/>
        <v>0</v>
      </c>
    </row>
    <row r="15" spans="1:11" s="243" customFormat="1">
      <c r="A15" s="626" t="s">
        <v>1163</v>
      </c>
      <c r="B15" s="626"/>
      <c r="C15" s="240">
        <v>389947000000</v>
      </c>
      <c r="D15" s="241">
        <v>130000000000</v>
      </c>
      <c r="E15" s="242">
        <f t="shared" si="0"/>
        <v>519947000000</v>
      </c>
      <c r="F15" s="241">
        <v>21804255000</v>
      </c>
      <c r="G15" s="241">
        <v>6000000000</v>
      </c>
      <c r="H15" s="242">
        <f t="shared" si="1"/>
        <v>27804255000</v>
      </c>
      <c r="I15" s="241">
        <f>E15-G15</f>
        <v>513947000000</v>
      </c>
      <c r="K15" s="239">
        <f t="shared" si="3"/>
        <v>0</v>
      </c>
    </row>
    <row r="16" spans="1:11">
      <c r="A16" s="237">
        <v>4</v>
      </c>
      <c r="B16" s="238" t="s">
        <v>1164</v>
      </c>
      <c r="C16" s="234">
        <v>0</v>
      </c>
      <c r="D16" s="234">
        <v>0</v>
      </c>
      <c r="E16" s="236">
        <f t="shared" si="0"/>
        <v>0</v>
      </c>
      <c r="F16" s="236">
        <v>0</v>
      </c>
      <c r="G16" s="236">
        <v>0</v>
      </c>
      <c r="H16" s="236">
        <f t="shared" si="1"/>
        <v>0</v>
      </c>
      <c r="I16" s="235">
        <f t="shared" si="2"/>
        <v>0</v>
      </c>
      <c r="K16" s="239">
        <f t="shared" si="3"/>
        <v>0</v>
      </c>
    </row>
    <row r="17" spans="1:13">
      <c r="A17" s="237">
        <v>5</v>
      </c>
      <c r="B17" s="238" t="s">
        <v>1165</v>
      </c>
      <c r="C17" s="234">
        <v>0</v>
      </c>
      <c r="D17" s="234">
        <v>0</v>
      </c>
      <c r="E17" s="236">
        <f t="shared" si="0"/>
        <v>0</v>
      </c>
      <c r="F17" s="236">
        <v>0</v>
      </c>
      <c r="G17" s="236">
        <v>0</v>
      </c>
      <c r="H17" s="236">
        <f t="shared" si="1"/>
        <v>0</v>
      </c>
      <c r="I17" s="235">
        <f t="shared" si="2"/>
        <v>0</v>
      </c>
      <c r="K17" s="239">
        <f t="shared" si="3"/>
        <v>0</v>
      </c>
    </row>
    <row r="18" spans="1:13" s="243" customFormat="1">
      <c r="A18" s="626" t="s">
        <v>1166</v>
      </c>
      <c r="B18" s="626"/>
      <c r="C18" s="240">
        <v>0</v>
      </c>
      <c r="D18" s="240">
        <v>0</v>
      </c>
      <c r="E18" s="242">
        <f t="shared" si="0"/>
        <v>0</v>
      </c>
      <c r="F18" s="242">
        <v>0</v>
      </c>
      <c r="G18" s="242">
        <v>0</v>
      </c>
      <c r="H18" s="242">
        <f t="shared" si="1"/>
        <v>0</v>
      </c>
      <c r="I18" s="241">
        <f t="shared" si="2"/>
        <v>0</v>
      </c>
      <c r="K18" s="239">
        <f t="shared" si="3"/>
        <v>0</v>
      </c>
    </row>
    <row r="19" spans="1:13">
      <c r="A19" s="237">
        <v>6</v>
      </c>
      <c r="B19" s="238" t="s">
        <v>1167</v>
      </c>
      <c r="C19" s="234">
        <v>404950000</v>
      </c>
      <c r="D19" s="234">
        <v>55200000</v>
      </c>
      <c r="E19" s="236">
        <f t="shared" si="0"/>
        <v>460150000</v>
      </c>
      <c r="F19" s="236">
        <v>30362580.600000001</v>
      </c>
      <c r="G19" s="236">
        <v>274515000</v>
      </c>
      <c r="H19" s="236">
        <f t="shared" si="1"/>
        <v>304877580.60000002</v>
      </c>
      <c r="I19" s="235">
        <f>E19-G19</f>
        <v>185635000</v>
      </c>
      <c r="K19" s="239">
        <f t="shared" si="3"/>
        <v>0</v>
      </c>
    </row>
    <row r="20" spans="1:13" s="243" customFormat="1">
      <c r="A20" s="626" t="s">
        <v>1168</v>
      </c>
      <c r="B20" s="626"/>
      <c r="C20" s="240">
        <v>404950000</v>
      </c>
      <c r="D20" s="240">
        <v>55200000</v>
      </c>
      <c r="E20" s="242">
        <f t="shared" si="0"/>
        <v>460150000</v>
      </c>
      <c r="F20" s="242">
        <v>30362580.600000001</v>
      </c>
      <c r="G20" s="242">
        <v>274515000</v>
      </c>
      <c r="H20" s="242">
        <f t="shared" si="1"/>
        <v>304877580.60000002</v>
      </c>
      <c r="I20" s="241">
        <f t="shared" si="2"/>
        <v>185635000</v>
      </c>
      <c r="K20" s="239">
        <f t="shared" si="3"/>
        <v>0</v>
      </c>
    </row>
    <row r="21" spans="1:13">
      <c r="A21" s="237">
        <v>7</v>
      </c>
      <c r="B21" s="238" t="s">
        <v>1169</v>
      </c>
      <c r="C21" s="234">
        <v>523385937.66000003</v>
      </c>
      <c r="D21" s="234">
        <v>2098161826</v>
      </c>
      <c r="E21" s="236">
        <f>D21+C21</f>
        <v>2621547763.6599998</v>
      </c>
      <c r="F21" s="235">
        <v>0</v>
      </c>
      <c r="G21" s="235">
        <v>0</v>
      </c>
      <c r="H21" s="236">
        <f t="shared" si="1"/>
        <v>0</v>
      </c>
      <c r="I21" s="235">
        <f>E21-G21</f>
        <v>2621547763.6599998</v>
      </c>
      <c r="K21" s="239">
        <f t="shared" si="3"/>
        <v>0</v>
      </c>
    </row>
    <row r="22" spans="1:13" s="243" customFormat="1">
      <c r="A22" s="626" t="s">
        <v>1170</v>
      </c>
      <c r="B22" s="626"/>
      <c r="C22" s="240">
        <v>523385937.66000003</v>
      </c>
      <c r="D22" s="240">
        <v>2098161826</v>
      </c>
      <c r="E22" s="242">
        <f>D22+C22</f>
        <v>2621547763.6599998</v>
      </c>
      <c r="F22" s="241"/>
      <c r="G22" s="241"/>
      <c r="H22" s="242">
        <f t="shared" si="1"/>
        <v>0</v>
      </c>
      <c r="I22" s="241">
        <f t="shared" si="2"/>
        <v>2621547763.6599998</v>
      </c>
      <c r="K22" s="239">
        <f t="shared" si="3"/>
        <v>0</v>
      </c>
    </row>
    <row r="23" spans="1:13" s="243" customFormat="1">
      <c r="A23" s="244"/>
      <c r="B23" s="245" t="s">
        <v>1171</v>
      </c>
      <c r="C23" s="240">
        <f>C22+C20+C15+C13</f>
        <v>398517295937.65997</v>
      </c>
      <c r="D23" s="240">
        <f>D22+D20+D15+D13</f>
        <v>136107261826</v>
      </c>
      <c r="E23" s="240">
        <f>E22+E20+E15+E13</f>
        <v>534624557763.65997</v>
      </c>
      <c r="F23" s="240">
        <f>F22+F20+F15+F13</f>
        <v>22488292500.599998</v>
      </c>
      <c r="G23" s="240">
        <f>G22+G20+G15+G13</f>
        <v>11274515000</v>
      </c>
      <c r="H23" s="242">
        <f>F23+G23</f>
        <v>33762807500.599998</v>
      </c>
      <c r="I23" s="241">
        <f>I22+I20+I15+I13</f>
        <v>523350042763.65997</v>
      </c>
      <c r="K23" s="239">
        <f t="shared" si="3"/>
        <v>0</v>
      </c>
    </row>
    <row r="24" spans="1:13">
      <c r="A24" s="237">
        <v>8</v>
      </c>
      <c r="B24" s="238" t="s">
        <v>1172</v>
      </c>
      <c r="C24" s="234">
        <v>16019932474.25</v>
      </c>
      <c r="D24" s="235">
        <v>0</v>
      </c>
      <c r="E24" s="236">
        <f t="shared" si="0"/>
        <v>16019932474.25</v>
      </c>
      <c r="F24" s="235">
        <f>164146746.7+383173091.4+50841369.93+96448470.75+110713.16</f>
        <v>694720391.93999982</v>
      </c>
      <c r="G24" s="235">
        <v>2224057339</v>
      </c>
      <c r="H24" s="236">
        <f t="shared" si="1"/>
        <v>2918777730.9399996</v>
      </c>
      <c r="I24" s="235">
        <f>E24-G24</f>
        <v>13795875135.25</v>
      </c>
      <c r="K24" s="239">
        <f t="shared" si="3"/>
        <v>0</v>
      </c>
    </row>
    <row r="25" spans="1:13">
      <c r="A25" s="237">
        <v>9</v>
      </c>
      <c r="B25" s="238" t="s">
        <v>1173</v>
      </c>
      <c r="C25" s="234">
        <v>63970000000</v>
      </c>
      <c r="D25" s="235">
        <v>28000000000</v>
      </c>
      <c r="E25" s="236">
        <f t="shared" si="0"/>
        <v>91970000000</v>
      </c>
      <c r="F25" s="235">
        <f>3022239821.68-F24</f>
        <v>2327519429.7399998</v>
      </c>
      <c r="G25" s="235">
        <v>402552994.20999998</v>
      </c>
      <c r="H25" s="236">
        <f t="shared" si="1"/>
        <v>2730072423.9499998</v>
      </c>
      <c r="I25" s="235">
        <f t="shared" si="2"/>
        <v>91567447005.789993</v>
      </c>
      <c r="K25" s="239">
        <f t="shared" si="3"/>
        <v>0</v>
      </c>
    </row>
    <row r="26" spans="1:13">
      <c r="A26" s="237">
        <v>10</v>
      </c>
      <c r="B26" s="238" t="s">
        <v>1174</v>
      </c>
      <c r="C26" s="234">
        <v>83875000000</v>
      </c>
      <c r="D26" s="235">
        <v>31000000000</v>
      </c>
      <c r="E26" s="236">
        <f t="shared" si="0"/>
        <v>114875000000</v>
      </c>
      <c r="F26" s="235">
        <v>2138281970</v>
      </c>
      <c r="G26" s="235">
        <v>18000000000</v>
      </c>
      <c r="H26" s="236">
        <f t="shared" si="1"/>
        <v>20138281970</v>
      </c>
      <c r="I26" s="235">
        <f t="shared" si="2"/>
        <v>96875000000</v>
      </c>
      <c r="K26" s="239">
        <f t="shared" si="3"/>
        <v>0</v>
      </c>
    </row>
    <row r="27" spans="1:13">
      <c r="A27" s="237">
        <v>11</v>
      </c>
      <c r="B27" s="238" t="s">
        <v>1175</v>
      </c>
      <c r="C27" s="234">
        <v>46353200000</v>
      </c>
      <c r="D27" s="235">
        <v>31000000000</v>
      </c>
      <c r="E27" s="236">
        <f t="shared" si="0"/>
        <v>77353200000</v>
      </c>
      <c r="F27" s="235">
        <v>592182871</v>
      </c>
      <c r="G27" s="235">
        <v>5000000000</v>
      </c>
      <c r="H27" s="236">
        <f t="shared" si="1"/>
        <v>5592182871</v>
      </c>
      <c r="I27" s="235">
        <f t="shared" si="2"/>
        <v>72353200000</v>
      </c>
      <c r="K27" s="239">
        <f t="shared" si="3"/>
        <v>0</v>
      </c>
    </row>
    <row r="28" spans="1:13">
      <c r="A28" s="237">
        <v>12</v>
      </c>
      <c r="B28" s="238" t="s">
        <v>1176</v>
      </c>
      <c r="C28" s="234">
        <v>5000000000</v>
      </c>
      <c r="D28" s="235">
        <v>0</v>
      </c>
      <c r="E28" s="236">
        <f t="shared" si="0"/>
        <v>5000000000</v>
      </c>
      <c r="F28" s="235">
        <v>104392895</v>
      </c>
      <c r="G28" s="235">
        <v>0</v>
      </c>
      <c r="H28" s="236">
        <f t="shared" si="1"/>
        <v>104392895</v>
      </c>
      <c r="I28" s="235">
        <f>E28-G28</f>
        <v>5000000000</v>
      </c>
      <c r="K28" s="239">
        <f t="shared" si="3"/>
        <v>0</v>
      </c>
    </row>
    <row r="29" spans="1:13" s="243" customFormat="1">
      <c r="A29" s="627" t="s">
        <v>1177</v>
      </c>
      <c r="B29" s="628"/>
      <c r="C29" s="240">
        <f>SUM(C24:C28)</f>
        <v>215218132474.25</v>
      </c>
      <c r="D29" s="241">
        <f>SUM(D24:D28)</f>
        <v>90000000000</v>
      </c>
      <c r="E29" s="242">
        <f>D29+C29</f>
        <v>305218132474.25</v>
      </c>
      <c r="F29" s="241">
        <f>SUM(F24:F28)</f>
        <v>5857097557.6799994</v>
      </c>
      <c r="G29" s="241">
        <f>SUM(G24:G28)</f>
        <v>25626610333.209999</v>
      </c>
      <c r="H29" s="242">
        <f t="shared" si="1"/>
        <v>31483707890.889999</v>
      </c>
      <c r="I29" s="241">
        <f>E29-G29</f>
        <v>279591522141.03998</v>
      </c>
      <c r="K29" s="239">
        <f t="shared" si="3"/>
        <v>0</v>
      </c>
    </row>
    <row r="30" spans="1:13">
      <c r="A30" s="237">
        <v>13</v>
      </c>
      <c r="B30" s="238" t="s">
        <v>1178</v>
      </c>
      <c r="C30" s="234">
        <v>0</v>
      </c>
      <c r="D30" s="234">
        <v>0</v>
      </c>
      <c r="E30" s="236">
        <f t="shared" si="0"/>
        <v>0</v>
      </c>
      <c r="F30" s="235">
        <v>107430875.05</v>
      </c>
      <c r="G30" s="235">
        <v>0</v>
      </c>
      <c r="H30" s="236">
        <f t="shared" si="1"/>
        <v>107430875.05</v>
      </c>
      <c r="I30" s="235">
        <f t="shared" si="2"/>
        <v>0</v>
      </c>
      <c r="K30" s="239">
        <f t="shared" si="3"/>
        <v>0</v>
      </c>
    </row>
    <row r="31" spans="1:13">
      <c r="A31" s="627" t="s">
        <v>1179</v>
      </c>
      <c r="B31" s="628"/>
      <c r="C31" s="234">
        <v>0</v>
      </c>
      <c r="D31" s="234">
        <v>0</v>
      </c>
      <c r="E31" s="236">
        <f t="shared" si="0"/>
        <v>0</v>
      </c>
      <c r="F31" s="235">
        <v>107430875.05</v>
      </c>
      <c r="G31" s="235">
        <v>0</v>
      </c>
      <c r="H31" s="236">
        <f t="shared" si="1"/>
        <v>107430875.05</v>
      </c>
      <c r="I31" s="235">
        <f t="shared" si="2"/>
        <v>0</v>
      </c>
      <c r="K31" s="239">
        <f t="shared" si="3"/>
        <v>0</v>
      </c>
    </row>
    <row r="32" spans="1:13" ht="19.5" thickBot="1">
      <c r="A32" s="629" t="s">
        <v>1180</v>
      </c>
      <c r="B32" s="630"/>
      <c r="C32" s="246">
        <f>C29+C23</f>
        <v>613735428411.90991</v>
      </c>
      <c r="D32" s="246">
        <f>D29+D23</f>
        <v>226107261826</v>
      </c>
      <c r="E32" s="247">
        <f>D32+C32</f>
        <v>839842690237.90991</v>
      </c>
      <c r="F32" s="246">
        <f>F29+F23</f>
        <v>28345390058.279999</v>
      </c>
      <c r="G32" s="246">
        <f>G29+G23</f>
        <v>36901125333.209999</v>
      </c>
      <c r="H32" s="247">
        <f>SUM(H10:H31)</f>
        <v>164470700033.67996</v>
      </c>
      <c r="I32" s="248">
        <f>I29+I23</f>
        <v>802941564904.69995</v>
      </c>
      <c r="K32" s="239">
        <f t="shared" si="3"/>
        <v>0</v>
      </c>
      <c r="M32" s="249"/>
    </row>
    <row r="33" spans="1:13">
      <c r="A33" s="226" t="s">
        <v>1181</v>
      </c>
      <c r="D33" s="239"/>
      <c r="M33" s="239"/>
    </row>
    <row r="34" spans="1:13">
      <c r="A34" s="226" t="s">
        <v>1182</v>
      </c>
    </row>
    <row r="35" spans="1:13">
      <c r="C35" s="239"/>
      <c r="G35" s="239"/>
      <c r="H35" s="239"/>
    </row>
  </sheetData>
  <mergeCells count="22">
    <mergeCell ref="A22:B22"/>
    <mergeCell ref="A29:B29"/>
    <mergeCell ref="A31:B31"/>
    <mergeCell ref="A32:B32"/>
    <mergeCell ref="I8:I9"/>
    <mergeCell ref="A11:B11"/>
    <mergeCell ref="A13:B13"/>
    <mergeCell ref="A15:B15"/>
    <mergeCell ref="A18:B18"/>
    <mergeCell ref="A20:B20"/>
    <mergeCell ref="A8:A9"/>
    <mergeCell ref="B8:B9"/>
    <mergeCell ref="C8:C9"/>
    <mergeCell ref="D8:D9"/>
    <mergeCell ref="E8:E9"/>
    <mergeCell ref="F8:H8"/>
    <mergeCell ref="A6:I6"/>
    <mergeCell ref="A1:I1"/>
    <mergeCell ref="A2:I2"/>
    <mergeCell ref="A3:I3"/>
    <mergeCell ref="A4:I4"/>
    <mergeCell ref="A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6"/>
  <sheetViews>
    <sheetView topLeftCell="A16" workbookViewId="0">
      <selection sqref="A1:Q1"/>
    </sheetView>
  </sheetViews>
  <sheetFormatPr defaultColWidth="9.140625" defaultRowHeight="11.25"/>
  <cols>
    <col min="1" max="1" width="8.5703125" style="250" customWidth="1"/>
    <col min="2" max="2" width="8.42578125" style="250" bestFit="1" customWidth="1"/>
    <col min="3" max="3" width="9" style="250" customWidth="1"/>
    <col min="4" max="4" width="9.140625" style="250"/>
    <col min="5" max="5" width="7.7109375" style="250" customWidth="1"/>
    <col min="6" max="6" width="9.140625" style="250"/>
    <col min="7" max="7" width="9.140625" style="250" customWidth="1"/>
    <col min="8" max="8" width="8.85546875" style="250" customWidth="1"/>
    <col min="9" max="9" width="9.140625" style="250" hidden="1" customWidth="1"/>
    <col min="10" max="11" width="9.140625" style="250" customWidth="1"/>
    <col min="12" max="13" width="10" style="250" customWidth="1"/>
    <col min="14" max="14" width="8.28515625" style="250" bestFit="1" customWidth="1"/>
    <col min="15" max="15" width="8.140625" style="250" bestFit="1" customWidth="1"/>
    <col min="16" max="16" width="10.42578125" style="250" bestFit="1" customWidth="1"/>
    <col min="17" max="17" width="12.85546875" style="250" customWidth="1"/>
    <col min="18" max="18" width="9.140625" style="250"/>
    <col min="19" max="16384" width="9.140625" style="251"/>
  </cols>
  <sheetData>
    <row r="1" spans="1:18">
      <c r="A1" s="635" t="s">
        <v>1360</v>
      </c>
      <c r="B1" s="635"/>
      <c r="C1" s="635"/>
      <c r="D1" s="635"/>
      <c r="E1" s="635"/>
      <c r="F1" s="635"/>
      <c r="G1" s="635"/>
      <c r="H1" s="635"/>
      <c r="I1" s="635"/>
      <c r="J1" s="635"/>
      <c r="K1" s="635"/>
      <c r="L1" s="635"/>
      <c r="M1" s="635"/>
      <c r="N1" s="635"/>
      <c r="O1" s="635"/>
      <c r="P1" s="635"/>
      <c r="Q1" s="635"/>
    </row>
    <row r="2" spans="1:18" customFormat="1" ht="15">
      <c r="A2" s="541" t="s">
        <v>33</v>
      </c>
      <c r="B2" s="541"/>
      <c r="C2" s="541"/>
      <c r="D2" s="541"/>
      <c r="E2" s="541"/>
      <c r="F2" s="541"/>
      <c r="G2" s="541"/>
      <c r="H2" s="541"/>
      <c r="I2" s="541"/>
      <c r="J2" s="541"/>
      <c r="K2" s="541"/>
      <c r="L2" s="541"/>
      <c r="M2" s="541"/>
      <c r="N2" s="541"/>
      <c r="O2" s="541"/>
      <c r="P2" s="541"/>
      <c r="Q2" s="541"/>
    </row>
    <row r="3" spans="1:18" customFormat="1" ht="15.75">
      <c r="A3" s="542" t="s">
        <v>35</v>
      </c>
      <c r="B3" s="542"/>
      <c r="C3" s="542"/>
      <c r="D3" s="542"/>
      <c r="E3" s="542"/>
      <c r="F3" s="542"/>
      <c r="G3" s="542"/>
      <c r="H3" s="542"/>
      <c r="I3" s="542"/>
      <c r="J3" s="542"/>
      <c r="K3" s="542"/>
      <c r="L3" s="542"/>
      <c r="M3" s="542"/>
      <c r="N3" s="542"/>
      <c r="O3" s="542"/>
      <c r="P3" s="542"/>
      <c r="Q3" s="542"/>
    </row>
    <row r="4" spans="1:18" customFormat="1" ht="18.75">
      <c r="A4" s="543" t="s">
        <v>34</v>
      </c>
      <c r="B4" s="543"/>
      <c r="C4" s="543"/>
      <c r="D4" s="543"/>
      <c r="E4" s="543"/>
      <c r="F4" s="543"/>
      <c r="G4" s="543"/>
      <c r="H4" s="543"/>
      <c r="I4" s="543"/>
      <c r="J4" s="543"/>
      <c r="K4" s="543"/>
      <c r="L4" s="543"/>
      <c r="M4" s="543"/>
      <c r="N4" s="543"/>
      <c r="O4" s="543"/>
      <c r="P4" s="543"/>
      <c r="Q4" s="543"/>
    </row>
    <row r="5" spans="1:18" customFormat="1" ht="15.75">
      <c r="A5" s="636" t="s">
        <v>1183</v>
      </c>
      <c r="B5" s="636"/>
      <c r="C5" s="636"/>
      <c r="D5" s="636"/>
      <c r="E5" s="636"/>
      <c r="F5" s="636"/>
      <c r="G5" s="636"/>
      <c r="H5" s="636"/>
      <c r="I5" s="636"/>
      <c r="J5" s="636"/>
      <c r="K5" s="636"/>
      <c r="L5" s="636"/>
      <c r="M5" s="636"/>
      <c r="N5" s="636"/>
      <c r="O5" s="636"/>
      <c r="P5" s="636"/>
      <c r="Q5" s="636"/>
    </row>
    <row r="6" spans="1:18" customFormat="1" ht="15">
      <c r="A6" s="545" t="s">
        <v>45</v>
      </c>
      <c r="B6" s="545"/>
      <c r="C6" s="545"/>
      <c r="D6" s="545"/>
      <c r="E6" s="545"/>
      <c r="F6" s="545"/>
      <c r="G6" s="545"/>
      <c r="H6" s="545"/>
      <c r="I6" s="545"/>
      <c r="J6" s="545"/>
      <c r="K6" s="545"/>
      <c r="L6" s="545"/>
      <c r="M6" s="545"/>
      <c r="N6" s="545"/>
      <c r="O6" s="545"/>
      <c r="P6" s="545"/>
      <c r="Q6" s="545"/>
    </row>
    <row r="7" spans="1:18">
      <c r="A7" s="252"/>
      <c r="B7" s="252"/>
      <c r="C7" s="252"/>
      <c r="D7" s="252"/>
      <c r="E7" s="252"/>
      <c r="F7" s="252"/>
      <c r="G7" s="252"/>
      <c r="H7" s="252"/>
      <c r="I7" s="252"/>
      <c r="J7" s="252"/>
      <c r="K7" s="252"/>
      <c r="L7" s="252"/>
      <c r="M7" s="252"/>
      <c r="N7" s="252"/>
      <c r="O7" s="252"/>
      <c r="P7" s="252"/>
      <c r="Q7" s="251"/>
    </row>
    <row r="8" spans="1:18" s="256" customFormat="1" ht="18" customHeight="1">
      <c r="A8" s="639" t="s">
        <v>1184</v>
      </c>
      <c r="B8" s="639" t="s">
        <v>1185</v>
      </c>
      <c r="C8" s="639" t="s">
        <v>1186</v>
      </c>
      <c r="D8" s="639" t="s">
        <v>1187</v>
      </c>
      <c r="E8" s="639" t="s">
        <v>1188</v>
      </c>
      <c r="F8" s="637" t="s">
        <v>1189</v>
      </c>
      <c r="G8" s="637"/>
      <c r="H8" s="637"/>
      <c r="I8" s="253" t="s">
        <v>1190</v>
      </c>
      <c r="J8" s="637" t="s">
        <v>1191</v>
      </c>
      <c r="K8" s="637"/>
      <c r="L8" s="637" t="s">
        <v>1192</v>
      </c>
      <c r="M8" s="254" t="s">
        <v>1193</v>
      </c>
      <c r="N8" s="638" t="s">
        <v>1194</v>
      </c>
      <c r="O8" s="638"/>
      <c r="P8" s="638"/>
      <c r="Q8" s="637" t="s">
        <v>1195</v>
      </c>
      <c r="R8" s="255"/>
    </row>
    <row r="9" spans="1:18" s="256" customFormat="1" ht="18">
      <c r="A9" s="639"/>
      <c r="B9" s="639"/>
      <c r="C9" s="639"/>
      <c r="D9" s="639"/>
      <c r="E9" s="639"/>
      <c r="F9" s="254" t="s">
        <v>1196</v>
      </c>
      <c r="G9" s="254" t="s">
        <v>1197</v>
      </c>
      <c r="H9" s="254" t="s">
        <v>637</v>
      </c>
      <c r="I9" s="253"/>
      <c r="J9" s="254" t="s">
        <v>1198</v>
      </c>
      <c r="K9" s="254" t="s">
        <v>1199</v>
      </c>
      <c r="L9" s="637"/>
      <c r="M9" s="254" t="s">
        <v>364</v>
      </c>
      <c r="N9" s="254" t="s">
        <v>364</v>
      </c>
      <c r="O9" s="254" t="s">
        <v>1200</v>
      </c>
      <c r="P9" s="254" t="s">
        <v>637</v>
      </c>
      <c r="Q9" s="637"/>
      <c r="R9" s="255"/>
    </row>
    <row r="10" spans="1:18" s="264" customFormat="1">
      <c r="A10" s="257" t="s">
        <v>1201</v>
      </c>
      <c r="B10" s="258">
        <v>282</v>
      </c>
      <c r="C10" s="259">
        <v>64718</v>
      </c>
      <c r="D10" s="260">
        <v>64746</v>
      </c>
      <c r="E10" s="258" t="s">
        <v>1202</v>
      </c>
      <c r="F10" s="261"/>
      <c r="G10" s="261">
        <v>500</v>
      </c>
      <c r="H10" s="261">
        <v>500</v>
      </c>
      <c r="I10" s="261"/>
      <c r="J10" s="261">
        <v>500</v>
      </c>
      <c r="K10" s="261"/>
      <c r="L10" s="261">
        <v>500</v>
      </c>
      <c r="M10" s="262">
        <v>4.3999999999999997E-2</v>
      </c>
      <c r="N10" s="262">
        <v>4.3999999999999997E-2</v>
      </c>
      <c r="O10" s="261"/>
      <c r="P10" s="262">
        <v>4.3999999999999997E-2</v>
      </c>
      <c r="Q10" s="262" t="s">
        <v>1203</v>
      </c>
      <c r="R10" s="263"/>
    </row>
    <row r="11" spans="1:18">
      <c r="A11" s="257" t="s">
        <v>1204</v>
      </c>
      <c r="B11" s="258">
        <v>283</v>
      </c>
      <c r="C11" s="265">
        <v>64746</v>
      </c>
      <c r="D11" s="265">
        <v>64772</v>
      </c>
      <c r="E11" s="258">
        <v>282</v>
      </c>
      <c r="F11" s="261">
        <v>500</v>
      </c>
      <c r="G11" s="261"/>
      <c r="H11" s="261">
        <v>500</v>
      </c>
      <c r="I11" s="261"/>
      <c r="J11" s="261">
        <v>500</v>
      </c>
      <c r="K11" s="261"/>
      <c r="L11" s="261">
        <v>500</v>
      </c>
      <c r="M11" s="262">
        <v>3.6020000000000003E-2</v>
      </c>
      <c r="N11" s="262">
        <v>3.6020000000000003E-2</v>
      </c>
      <c r="O11" s="261"/>
      <c r="P11" s="262">
        <v>3.6020000000000003E-2</v>
      </c>
      <c r="Q11" s="262" t="s">
        <v>1203</v>
      </c>
    </row>
    <row r="12" spans="1:18">
      <c r="A12" s="257" t="s">
        <v>1204</v>
      </c>
      <c r="B12" s="258">
        <v>284</v>
      </c>
      <c r="C12" s="265">
        <v>64772</v>
      </c>
      <c r="D12" s="265">
        <v>64800</v>
      </c>
      <c r="E12" s="258">
        <v>283</v>
      </c>
      <c r="F12" s="261">
        <v>500</v>
      </c>
      <c r="G12" s="261"/>
      <c r="H12" s="261">
        <v>500</v>
      </c>
      <c r="I12" s="261"/>
      <c r="J12" s="261">
        <v>500</v>
      </c>
      <c r="K12" s="261"/>
      <c r="L12" s="261">
        <v>500</v>
      </c>
      <c r="M12" s="262">
        <v>8.0700000000000008E-3</v>
      </c>
      <c r="N12" s="262">
        <v>8.0700000000000008E-3</v>
      </c>
      <c r="O12" s="261"/>
      <c r="P12" s="262">
        <v>8.0700000000000008E-3</v>
      </c>
      <c r="Q12" s="262" t="s">
        <v>1203</v>
      </c>
    </row>
    <row r="13" spans="1:18">
      <c r="A13" s="257" t="s">
        <v>1204</v>
      </c>
      <c r="B13" s="258">
        <v>285</v>
      </c>
      <c r="C13" s="265">
        <v>64800</v>
      </c>
      <c r="D13" s="265">
        <v>64828</v>
      </c>
      <c r="E13" s="258">
        <v>284</v>
      </c>
      <c r="F13" s="261">
        <v>500</v>
      </c>
      <c r="G13" s="261"/>
      <c r="H13" s="261">
        <v>500</v>
      </c>
      <c r="I13" s="261"/>
      <c r="J13" s="261">
        <v>500</v>
      </c>
      <c r="K13" s="261"/>
      <c r="L13" s="261">
        <v>500</v>
      </c>
      <c r="M13" s="262">
        <v>1.5165E-2</v>
      </c>
      <c r="N13" s="262">
        <v>1.5165E-2</v>
      </c>
      <c r="O13" s="261"/>
      <c r="P13" s="262">
        <v>1.5165E-2</v>
      </c>
      <c r="Q13" s="262" t="s">
        <v>1203</v>
      </c>
    </row>
    <row r="14" spans="1:18">
      <c r="A14" s="257" t="s">
        <v>1204</v>
      </c>
      <c r="B14" s="258">
        <v>286</v>
      </c>
      <c r="C14" s="265">
        <v>64828</v>
      </c>
      <c r="D14" s="266">
        <v>64856</v>
      </c>
      <c r="E14" s="258">
        <v>285</v>
      </c>
      <c r="F14" s="261">
        <v>500</v>
      </c>
      <c r="G14" s="261"/>
      <c r="H14" s="261">
        <v>500</v>
      </c>
      <c r="I14" s="261"/>
      <c r="J14" s="261">
        <v>500</v>
      </c>
      <c r="K14" s="261"/>
      <c r="L14" s="261">
        <v>500</v>
      </c>
      <c r="M14" s="262">
        <v>4.0770000000000001E-2</v>
      </c>
      <c r="N14" s="262">
        <v>4.0770000000000001E-2</v>
      </c>
      <c r="O14" s="261"/>
      <c r="P14" s="262">
        <v>4.0770000000000001E-2</v>
      </c>
      <c r="Q14" s="262" t="s">
        <v>1203</v>
      </c>
    </row>
    <row r="15" spans="1:18">
      <c r="A15" s="257" t="s">
        <v>1204</v>
      </c>
      <c r="B15" s="258">
        <v>287</v>
      </c>
      <c r="C15" s="265">
        <v>64856</v>
      </c>
      <c r="D15" s="266">
        <v>64885</v>
      </c>
      <c r="E15" s="258">
        <v>286</v>
      </c>
      <c r="F15" s="261">
        <v>500</v>
      </c>
      <c r="G15" s="261"/>
      <c r="H15" s="261">
        <v>500</v>
      </c>
      <c r="I15" s="261"/>
      <c r="J15" s="261">
        <v>500</v>
      </c>
      <c r="K15" s="261"/>
      <c r="L15" s="261">
        <v>500</v>
      </c>
      <c r="M15" s="262">
        <v>1.525E-2</v>
      </c>
      <c r="N15" s="262">
        <v>1.525E-2</v>
      </c>
      <c r="O15" s="261"/>
      <c r="P15" s="262">
        <v>1.525E-2</v>
      </c>
      <c r="Q15" s="262" t="s">
        <v>1203</v>
      </c>
    </row>
    <row r="16" spans="1:18">
      <c r="A16" s="257" t="s">
        <v>1204</v>
      </c>
      <c r="B16" s="258">
        <v>288</v>
      </c>
      <c r="C16" s="265">
        <v>64885</v>
      </c>
      <c r="D16" s="265">
        <v>64914</v>
      </c>
      <c r="E16" s="258">
        <v>287</v>
      </c>
      <c r="F16" s="261">
        <v>500</v>
      </c>
      <c r="G16" s="261"/>
      <c r="H16" s="261">
        <v>500</v>
      </c>
      <c r="I16" s="261"/>
      <c r="J16" s="261">
        <v>500</v>
      </c>
      <c r="K16" s="261"/>
      <c r="L16" s="261">
        <v>500</v>
      </c>
      <c r="M16" s="262">
        <v>0.10222000000000001</v>
      </c>
      <c r="N16" s="262">
        <v>0.10222000000000001</v>
      </c>
      <c r="O16" s="261"/>
      <c r="P16" s="262">
        <v>0.10222000000000001</v>
      </c>
      <c r="Q16" s="262" t="s">
        <v>1203</v>
      </c>
    </row>
    <row r="17" spans="1:18">
      <c r="A17" s="257" t="s">
        <v>1204</v>
      </c>
      <c r="B17" s="258">
        <v>289</v>
      </c>
      <c r="C17" s="265">
        <v>64914</v>
      </c>
      <c r="D17" s="265">
        <v>64943</v>
      </c>
      <c r="E17" s="258">
        <v>288</v>
      </c>
      <c r="F17" s="261">
        <v>500</v>
      </c>
      <c r="G17" s="261"/>
      <c r="H17" s="261">
        <v>500</v>
      </c>
      <c r="I17" s="261"/>
      <c r="J17" s="261">
        <v>500</v>
      </c>
      <c r="K17" s="261"/>
      <c r="L17" s="261">
        <v>500</v>
      </c>
      <c r="M17" s="262">
        <v>4.1242000000000001E-2</v>
      </c>
      <c r="N17" s="262">
        <v>4.1242000000000001E-2</v>
      </c>
      <c r="O17" s="261"/>
      <c r="P17" s="262">
        <v>4.1242000000000001E-2</v>
      </c>
      <c r="Q17" s="262" t="s">
        <v>1203</v>
      </c>
    </row>
    <row r="18" spans="1:18">
      <c r="A18" s="257" t="s">
        <v>1204</v>
      </c>
      <c r="B18" s="258">
        <v>290</v>
      </c>
      <c r="C18" s="265">
        <v>64943</v>
      </c>
      <c r="D18" s="265">
        <v>64972</v>
      </c>
      <c r="E18" s="258">
        <v>289</v>
      </c>
      <c r="F18" s="261">
        <v>500</v>
      </c>
      <c r="G18" s="261"/>
      <c r="H18" s="261">
        <v>500</v>
      </c>
      <c r="I18" s="261"/>
      <c r="J18" s="261">
        <v>500</v>
      </c>
      <c r="K18" s="261"/>
      <c r="L18" s="261">
        <v>500</v>
      </c>
      <c r="M18" s="262">
        <v>0.316245</v>
      </c>
      <c r="N18" s="262">
        <v>0.316245</v>
      </c>
      <c r="O18" s="261"/>
      <c r="P18" s="262">
        <v>0.316245</v>
      </c>
      <c r="Q18" s="262" t="s">
        <v>1203</v>
      </c>
    </row>
    <row r="19" spans="1:18">
      <c r="A19" s="257" t="s">
        <v>1204</v>
      </c>
      <c r="B19" s="258">
        <v>291</v>
      </c>
      <c r="C19" s="265">
        <v>64972</v>
      </c>
      <c r="D19" s="265">
        <v>65001</v>
      </c>
      <c r="E19" s="258">
        <v>290</v>
      </c>
      <c r="F19" s="261">
        <v>500</v>
      </c>
      <c r="G19" s="261"/>
      <c r="H19" s="261">
        <v>500</v>
      </c>
      <c r="I19" s="261"/>
      <c r="J19" s="261">
        <v>500</v>
      </c>
      <c r="K19" s="261"/>
      <c r="L19" s="261">
        <v>500</v>
      </c>
      <c r="M19" s="262">
        <v>0.25749</v>
      </c>
      <c r="N19" s="262">
        <v>0.25749</v>
      </c>
      <c r="O19" s="261"/>
      <c r="P19" s="262">
        <v>0.25749</v>
      </c>
      <c r="Q19" s="262" t="s">
        <v>1203</v>
      </c>
    </row>
    <row r="20" spans="1:18">
      <c r="A20" s="257" t="s">
        <v>1204</v>
      </c>
      <c r="B20" s="258">
        <v>292</v>
      </c>
      <c r="C20" s="265">
        <v>65001</v>
      </c>
      <c r="D20" s="265">
        <v>65029</v>
      </c>
      <c r="E20" s="258">
        <v>291</v>
      </c>
      <c r="F20" s="261">
        <v>500</v>
      </c>
      <c r="G20" s="261"/>
      <c r="H20" s="261">
        <v>500</v>
      </c>
      <c r="I20" s="261"/>
      <c r="J20" s="261">
        <v>500</v>
      </c>
      <c r="K20" s="261"/>
      <c r="L20" s="261">
        <v>500</v>
      </c>
      <c r="M20" s="262">
        <v>0.27056000000000002</v>
      </c>
      <c r="N20" s="262">
        <v>0.27056000000000002</v>
      </c>
      <c r="O20" s="261"/>
      <c r="P20" s="262">
        <v>0.27056000000000002</v>
      </c>
      <c r="Q20" s="262" t="s">
        <v>1203</v>
      </c>
    </row>
    <row r="21" spans="1:18">
      <c r="A21" s="257" t="s">
        <v>1204</v>
      </c>
      <c r="B21" s="258">
        <v>293</v>
      </c>
      <c r="C21" s="265">
        <v>65029</v>
      </c>
      <c r="D21" s="265">
        <v>65057</v>
      </c>
      <c r="E21" s="258">
        <v>292</v>
      </c>
      <c r="F21" s="261">
        <v>500</v>
      </c>
      <c r="G21" s="261"/>
      <c r="H21" s="261">
        <v>500</v>
      </c>
      <c r="I21" s="261"/>
      <c r="J21" s="261">
        <v>500</v>
      </c>
      <c r="K21" s="261"/>
      <c r="L21" s="261">
        <v>500</v>
      </c>
      <c r="M21" s="262">
        <v>0.64630500000000002</v>
      </c>
      <c r="N21" s="262">
        <v>0.64630500000000002</v>
      </c>
      <c r="O21" s="261"/>
      <c r="P21" s="262">
        <v>0.64630500000000002</v>
      </c>
      <c r="Q21" s="262" t="s">
        <v>1203</v>
      </c>
    </row>
    <row r="22" spans="1:18">
      <c r="A22" s="257" t="s">
        <v>1204</v>
      </c>
      <c r="B22" s="258">
        <v>294</v>
      </c>
      <c r="C22" s="265">
        <v>65057</v>
      </c>
      <c r="D22" s="265">
        <v>65082</v>
      </c>
      <c r="E22" s="258">
        <v>293</v>
      </c>
      <c r="F22" s="261">
        <v>500</v>
      </c>
      <c r="G22" s="261"/>
      <c r="H22" s="261">
        <v>500</v>
      </c>
      <c r="I22" s="261"/>
      <c r="J22" s="261">
        <v>500</v>
      </c>
      <c r="K22" s="261"/>
      <c r="L22" s="261">
        <v>500</v>
      </c>
      <c r="M22" s="262">
        <v>0.81763600000000003</v>
      </c>
      <c r="N22" s="262">
        <v>0.81763600000000003</v>
      </c>
      <c r="O22" s="261"/>
      <c r="P22" s="262">
        <v>0.81763600000000003</v>
      </c>
      <c r="Q22" s="262" t="s">
        <v>1203</v>
      </c>
    </row>
    <row r="23" spans="1:18">
      <c r="A23" s="257" t="s">
        <v>1204</v>
      </c>
      <c r="B23" s="258">
        <v>295</v>
      </c>
      <c r="C23" s="265">
        <v>65082</v>
      </c>
      <c r="D23" s="265">
        <v>65110</v>
      </c>
      <c r="E23" s="258">
        <v>294</v>
      </c>
      <c r="F23" s="261">
        <v>500</v>
      </c>
      <c r="G23" s="261"/>
      <c r="H23" s="261">
        <v>500</v>
      </c>
      <c r="I23" s="261"/>
      <c r="J23" s="261">
        <v>500</v>
      </c>
      <c r="K23" s="261"/>
      <c r="L23" s="261">
        <v>500</v>
      </c>
      <c r="M23" s="262">
        <v>1.7942994999999999</v>
      </c>
      <c r="N23" s="262" t="s">
        <v>1203</v>
      </c>
      <c r="O23" s="261"/>
      <c r="P23" s="262" t="s">
        <v>1203</v>
      </c>
      <c r="Q23" s="262">
        <v>500</v>
      </c>
    </row>
    <row r="24" spans="1:18">
      <c r="A24" s="267"/>
      <c r="B24" s="268"/>
      <c r="C24" s="269"/>
      <c r="D24" s="269"/>
      <c r="E24" s="268"/>
      <c r="F24" s="270"/>
      <c r="G24" s="270"/>
      <c r="H24" s="270"/>
      <c r="I24" s="270"/>
      <c r="J24" s="270"/>
      <c r="K24" s="270"/>
      <c r="L24" s="270"/>
      <c r="M24" s="271"/>
      <c r="N24" s="272">
        <v>2.6109730000000004</v>
      </c>
      <c r="O24" s="273">
        <v>0</v>
      </c>
      <c r="P24" s="272">
        <v>2.6109730000000004</v>
      </c>
      <c r="Q24" s="272">
        <v>500</v>
      </c>
    </row>
    <row r="25" spans="1:18">
      <c r="A25" s="267"/>
      <c r="B25" s="268"/>
      <c r="C25" s="269"/>
      <c r="D25" s="269"/>
      <c r="E25" s="268"/>
      <c r="F25" s="270"/>
      <c r="G25" s="270"/>
      <c r="H25" s="270"/>
      <c r="I25" s="270"/>
      <c r="J25" s="270"/>
      <c r="K25" s="270"/>
      <c r="L25" s="270"/>
      <c r="M25" s="270"/>
      <c r="N25" s="271" t="s">
        <v>1203</v>
      </c>
      <c r="O25" s="270"/>
      <c r="P25" s="271" t="s">
        <v>1203</v>
      </c>
      <c r="Q25" s="271" t="s">
        <v>1203</v>
      </c>
    </row>
    <row r="26" spans="1:18" s="264" customFormat="1">
      <c r="A26" s="257" t="s">
        <v>1205</v>
      </c>
      <c r="B26" s="257">
        <v>1513</v>
      </c>
      <c r="C26" s="259">
        <v>64659</v>
      </c>
      <c r="D26" s="259">
        <v>64746</v>
      </c>
      <c r="E26" s="257">
        <v>1500</v>
      </c>
      <c r="F26" s="261">
        <v>20</v>
      </c>
      <c r="G26" s="257"/>
      <c r="H26" s="261">
        <v>20</v>
      </c>
      <c r="I26" s="257"/>
      <c r="J26" s="261">
        <v>20</v>
      </c>
      <c r="K26" s="257"/>
      <c r="L26" s="261">
        <v>20</v>
      </c>
      <c r="M26" s="262">
        <v>0.17346</v>
      </c>
      <c r="N26" s="262">
        <v>0.17346</v>
      </c>
      <c r="O26" s="261"/>
      <c r="P26" s="262">
        <v>0.17346</v>
      </c>
      <c r="Q26" s="262" t="s">
        <v>1203</v>
      </c>
      <c r="R26" s="263"/>
    </row>
    <row r="27" spans="1:18">
      <c r="A27" s="257" t="s">
        <v>1205</v>
      </c>
      <c r="B27" s="258">
        <v>1526</v>
      </c>
      <c r="C27" s="265">
        <v>64746</v>
      </c>
      <c r="D27" s="265">
        <v>64835</v>
      </c>
      <c r="E27" s="258">
        <v>1513</v>
      </c>
      <c r="F27" s="261">
        <v>20</v>
      </c>
      <c r="G27" s="261"/>
      <c r="H27" s="261">
        <v>20</v>
      </c>
      <c r="I27" s="261"/>
      <c r="J27" s="261">
        <v>20</v>
      </c>
      <c r="K27" s="261"/>
      <c r="L27" s="261">
        <v>20</v>
      </c>
      <c r="M27" s="262">
        <v>1.6459999999999999E-2</v>
      </c>
      <c r="N27" s="262">
        <v>1.6459999999999999E-2</v>
      </c>
      <c r="O27" s="261"/>
      <c r="P27" s="262">
        <v>1.6459999999999999E-2</v>
      </c>
      <c r="Q27" s="262" t="s">
        <v>1203</v>
      </c>
    </row>
    <row r="28" spans="1:18">
      <c r="A28" s="274" t="s">
        <v>1205</v>
      </c>
      <c r="B28" s="274">
        <v>1539</v>
      </c>
      <c r="C28" s="265">
        <v>64835</v>
      </c>
      <c r="D28" s="265">
        <v>64929</v>
      </c>
      <c r="E28" s="274">
        <v>1526</v>
      </c>
      <c r="F28" s="275">
        <v>20</v>
      </c>
      <c r="G28" s="274"/>
      <c r="H28" s="275">
        <v>20</v>
      </c>
      <c r="I28" s="274"/>
      <c r="J28" s="275">
        <v>20</v>
      </c>
      <c r="K28" s="274"/>
      <c r="L28" s="275">
        <v>20</v>
      </c>
      <c r="M28" s="262">
        <v>4.6399999999999997E-2</v>
      </c>
      <c r="N28" s="262">
        <v>4.6399999999999997E-2</v>
      </c>
      <c r="O28" s="261"/>
      <c r="P28" s="262">
        <v>4.6399999999999997E-2</v>
      </c>
      <c r="Q28" s="262" t="s">
        <v>1203</v>
      </c>
    </row>
    <row r="29" spans="1:18">
      <c r="A29" s="257" t="s">
        <v>1205</v>
      </c>
      <c r="B29" s="258">
        <v>1552</v>
      </c>
      <c r="C29" s="265">
        <v>64929</v>
      </c>
      <c r="D29" s="265">
        <v>65022</v>
      </c>
      <c r="E29" s="258">
        <v>1539</v>
      </c>
      <c r="F29" s="261">
        <v>20</v>
      </c>
      <c r="G29" s="261"/>
      <c r="H29" s="261">
        <v>20</v>
      </c>
      <c r="I29" s="261"/>
      <c r="J29" s="261">
        <v>20</v>
      </c>
      <c r="K29" s="261"/>
      <c r="L29" s="261">
        <v>20</v>
      </c>
      <c r="M29" s="262">
        <v>1.7940000000000001E-2</v>
      </c>
      <c r="N29" s="262">
        <v>1.7940000000000001E-2</v>
      </c>
      <c r="O29" s="261"/>
      <c r="P29" s="262">
        <v>1.7940000000000001E-2</v>
      </c>
      <c r="Q29" s="262" t="s">
        <v>1203</v>
      </c>
    </row>
    <row r="30" spans="1:18">
      <c r="A30" s="274" t="s">
        <v>1205</v>
      </c>
      <c r="B30" s="274">
        <v>1565</v>
      </c>
      <c r="C30" s="265">
        <v>65022</v>
      </c>
      <c r="D30" s="265">
        <v>65110</v>
      </c>
      <c r="E30" s="274">
        <v>1552</v>
      </c>
      <c r="F30" s="275">
        <v>20</v>
      </c>
      <c r="G30" s="274"/>
      <c r="H30" s="275">
        <v>20</v>
      </c>
      <c r="I30" s="274"/>
      <c r="J30" s="275">
        <v>20</v>
      </c>
      <c r="K30" s="274"/>
      <c r="L30" s="275">
        <v>20</v>
      </c>
      <c r="M30" s="262">
        <v>0.12759999999999999</v>
      </c>
      <c r="N30" s="262" t="s">
        <v>1203</v>
      </c>
      <c r="O30" s="261"/>
      <c r="P30" s="262" t="s">
        <v>1203</v>
      </c>
      <c r="Q30" s="262">
        <v>20</v>
      </c>
    </row>
    <row r="31" spans="1:18">
      <c r="A31" s="276"/>
      <c r="B31" s="276"/>
      <c r="C31" s="269"/>
      <c r="D31" s="269"/>
      <c r="E31" s="276"/>
      <c r="F31" s="277"/>
      <c r="G31" s="276"/>
      <c r="H31" s="277"/>
      <c r="I31" s="276"/>
      <c r="J31" s="277"/>
      <c r="K31" s="276"/>
      <c r="L31" s="277"/>
      <c r="M31" s="271"/>
      <c r="N31" s="272">
        <v>0.25425999999999999</v>
      </c>
      <c r="O31" s="273">
        <v>0</v>
      </c>
      <c r="P31" s="272">
        <v>0.25425999999999999</v>
      </c>
      <c r="Q31" s="278">
        <v>20</v>
      </c>
    </row>
    <row r="32" spans="1:18">
      <c r="A32" s="267"/>
      <c r="B32" s="268"/>
      <c r="C32" s="269"/>
      <c r="D32" s="269"/>
      <c r="E32" s="268"/>
      <c r="F32" s="270"/>
      <c r="G32" s="270"/>
      <c r="H32" s="270"/>
      <c r="I32" s="270"/>
      <c r="J32" s="270"/>
      <c r="K32" s="270"/>
      <c r="L32" s="270"/>
      <c r="M32" s="271"/>
      <c r="N32" s="271" t="s">
        <v>1203</v>
      </c>
      <c r="O32" s="270"/>
      <c r="P32" s="271" t="s">
        <v>1203</v>
      </c>
      <c r="Q32" s="271" t="s">
        <v>1203</v>
      </c>
    </row>
    <row r="33" spans="1:18" s="264" customFormat="1">
      <c r="A33" s="257" t="s">
        <v>1205</v>
      </c>
      <c r="B33" s="258">
        <v>1514</v>
      </c>
      <c r="C33" s="260">
        <v>64666</v>
      </c>
      <c r="D33" s="260">
        <v>64753</v>
      </c>
      <c r="E33" s="258">
        <v>1501</v>
      </c>
      <c r="F33" s="261">
        <v>10</v>
      </c>
      <c r="G33" s="261"/>
      <c r="H33" s="261">
        <v>10</v>
      </c>
      <c r="I33" s="261"/>
      <c r="J33" s="261">
        <v>10</v>
      </c>
      <c r="K33" s="261"/>
      <c r="L33" s="261">
        <v>10</v>
      </c>
      <c r="M33" s="262">
        <v>9.9010000000000001E-2</v>
      </c>
      <c r="N33" s="262">
        <v>9.9010000000000001E-2</v>
      </c>
      <c r="O33" s="261"/>
      <c r="P33" s="262">
        <v>9.9010000000000001E-2</v>
      </c>
      <c r="Q33" s="262" t="s">
        <v>1203</v>
      </c>
      <c r="R33" s="263"/>
    </row>
    <row r="34" spans="1:18">
      <c r="A34" s="274" t="s">
        <v>1205</v>
      </c>
      <c r="B34" s="274">
        <v>1527</v>
      </c>
      <c r="C34" s="265">
        <v>64753</v>
      </c>
      <c r="D34" s="265">
        <v>64842</v>
      </c>
      <c r="E34" s="274">
        <v>1514</v>
      </c>
      <c r="F34" s="275">
        <v>10</v>
      </c>
      <c r="G34" s="274"/>
      <c r="H34" s="275">
        <v>10</v>
      </c>
      <c r="I34" s="274"/>
      <c r="J34" s="275">
        <v>10</v>
      </c>
      <c r="K34" s="274"/>
      <c r="L34" s="275">
        <v>10</v>
      </c>
      <c r="M34" s="262">
        <v>4.6759999999999996E-3</v>
      </c>
      <c r="N34" s="262">
        <v>4.6759999999999996E-3</v>
      </c>
      <c r="O34" s="261"/>
      <c r="P34" s="262">
        <v>4.6759999999999996E-3</v>
      </c>
      <c r="Q34" s="262" t="s">
        <v>1203</v>
      </c>
    </row>
    <row r="35" spans="1:18">
      <c r="A35" s="257" t="s">
        <v>1205</v>
      </c>
      <c r="B35" s="258">
        <v>1540</v>
      </c>
      <c r="C35" s="265">
        <v>64843</v>
      </c>
      <c r="D35" s="266">
        <v>64936</v>
      </c>
      <c r="E35" s="258">
        <v>1527</v>
      </c>
      <c r="F35" s="261">
        <v>10</v>
      </c>
      <c r="G35" s="261"/>
      <c r="H35" s="261">
        <v>10</v>
      </c>
      <c r="I35" s="261"/>
      <c r="J35" s="261">
        <v>10</v>
      </c>
      <c r="K35" s="261"/>
      <c r="L35" s="261">
        <v>10</v>
      </c>
      <c r="M35" s="262">
        <v>1.925E-2</v>
      </c>
      <c r="N35" s="262">
        <v>1.925E-2</v>
      </c>
      <c r="O35" s="261"/>
      <c r="P35" s="262">
        <v>1.925E-2</v>
      </c>
      <c r="Q35" s="262" t="s">
        <v>1203</v>
      </c>
    </row>
    <row r="36" spans="1:18">
      <c r="A36" s="274" t="s">
        <v>1205</v>
      </c>
      <c r="B36" s="274">
        <v>1553</v>
      </c>
      <c r="C36" s="265">
        <v>64936</v>
      </c>
      <c r="D36" s="265">
        <v>65029</v>
      </c>
      <c r="E36" s="274">
        <v>1540</v>
      </c>
      <c r="F36" s="275">
        <v>10</v>
      </c>
      <c r="G36" s="275">
        <v>350</v>
      </c>
      <c r="H36" s="275">
        <v>360</v>
      </c>
      <c r="I36" s="274"/>
      <c r="J36" s="275">
        <v>360</v>
      </c>
      <c r="K36" s="274"/>
      <c r="L36" s="275">
        <v>360</v>
      </c>
      <c r="M36" s="262">
        <v>1.0569200000000001</v>
      </c>
      <c r="N36" s="262">
        <v>1.0569200000000001</v>
      </c>
      <c r="O36" s="261"/>
      <c r="P36" s="262">
        <v>1.0569200000000001</v>
      </c>
      <c r="Q36" s="262" t="s">
        <v>1203</v>
      </c>
    </row>
    <row r="37" spans="1:18">
      <c r="A37" s="257" t="s">
        <v>1205</v>
      </c>
      <c r="B37" s="258">
        <v>1566</v>
      </c>
      <c r="C37" s="265">
        <v>65029</v>
      </c>
      <c r="D37" s="265">
        <v>65117</v>
      </c>
      <c r="E37" s="258">
        <v>1553</v>
      </c>
      <c r="F37" s="261">
        <v>360</v>
      </c>
      <c r="G37" s="261"/>
      <c r="H37" s="261">
        <v>360</v>
      </c>
      <c r="I37" s="261"/>
      <c r="J37" s="261">
        <v>360</v>
      </c>
      <c r="K37" s="261"/>
      <c r="L37" s="261">
        <v>360</v>
      </c>
      <c r="M37" s="262">
        <v>2.0194969999999999</v>
      </c>
      <c r="N37" s="262" t="s">
        <v>1203</v>
      </c>
      <c r="O37" s="261"/>
      <c r="P37" s="262" t="s">
        <v>1203</v>
      </c>
      <c r="Q37" s="262">
        <v>360</v>
      </c>
    </row>
    <row r="38" spans="1:18">
      <c r="A38" s="267"/>
      <c r="B38" s="268"/>
      <c r="C38" s="269"/>
      <c r="D38" s="269"/>
      <c r="E38" s="268"/>
      <c r="F38" s="270"/>
      <c r="G38" s="270"/>
      <c r="H38" s="270"/>
      <c r="I38" s="270"/>
      <c r="J38" s="270"/>
      <c r="K38" s="270"/>
      <c r="L38" s="270"/>
      <c r="M38" s="271"/>
      <c r="N38" s="272">
        <v>1.179856</v>
      </c>
      <c r="O38" s="273">
        <v>0</v>
      </c>
      <c r="P38" s="272">
        <v>1.179856</v>
      </c>
      <c r="Q38" s="278">
        <v>360</v>
      </c>
    </row>
    <row r="39" spans="1:18">
      <c r="A39" s="276"/>
      <c r="B39" s="276"/>
      <c r="C39" s="269"/>
      <c r="D39" s="269"/>
      <c r="E39" s="276"/>
      <c r="F39" s="277"/>
      <c r="G39" s="276"/>
      <c r="H39" s="277"/>
      <c r="I39" s="276"/>
      <c r="J39" s="277"/>
      <c r="K39" s="276"/>
      <c r="L39" s="277"/>
      <c r="M39" s="271"/>
      <c r="N39" s="271" t="s">
        <v>1203</v>
      </c>
      <c r="O39" s="270"/>
      <c r="P39" s="271" t="s">
        <v>1203</v>
      </c>
      <c r="Q39" s="271" t="s">
        <v>1203</v>
      </c>
    </row>
    <row r="40" spans="1:18" s="264" customFormat="1">
      <c r="A40" s="257" t="s">
        <v>1205</v>
      </c>
      <c r="B40" s="257">
        <v>1515</v>
      </c>
      <c r="C40" s="259">
        <v>64673</v>
      </c>
      <c r="D40" s="259">
        <v>64760</v>
      </c>
      <c r="E40" s="257">
        <v>1502</v>
      </c>
      <c r="F40" s="261">
        <v>10</v>
      </c>
      <c r="G40" s="257"/>
      <c r="H40" s="261">
        <v>10</v>
      </c>
      <c r="I40" s="257"/>
      <c r="J40" s="261">
        <v>10</v>
      </c>
      <c r="K40" s="257"/>
      <c r="L40" s="261">
        <v>10</v>
      </c>
      <c r="M40" s="262">
        <v>9.9010000000000001E-2</v>
      </c>
      <c r="N40" s="262">
        <v>9.9010000000000001E-2</v>
      </c>
      <c r="O40" s="261"/>
      <c r="P40" s="262">
        <v>9.9010000000000001E-2</v>
      </c>
      <c r="Q40" s="262" t="s">
        <v>1203</v>
      </c>
      <c r="R40" s="263"/>
    </row>
    <row r="41" spans="1:18">
      <c r="A41" s="257" t="s">
        <v>1205</v>
      </c>
      <c r="B41" s="258">
        <v>1528</v>
      </c>
      <c r="C41" s="265">
        <v>64761</v>
      </c>
      <c r="D41" s="265">
        <v>64849</v>
      </c>
      <c r="E41" s="258">
        <v>1515</v>
      </c>
      <c r="F41" s="261">
        <v>10</v>
      </c>
      <c r="G41" s="261"/>
      <c r="H41" s="261">
        <v>10</v>
      </c>
      <c r="I41" s="261"/>
      <c r="J41" s="261">
        <v>10</v>
      </c>
      <c r="K41" s="261"/>
      <c r="L41" s="261">
        <v>10</v>
      </c>
      <c r="M41" s="262">
        <v>3.1640000000000001E-3</v>
      </c>
      <c r="N41" s="262">
        <v>3.1640000000000001E-3</v>
      </c>
      <c r="O41" s="261"/>
      <c r="P41" s="262">
        <v>3.1640000000000001E-3</v>
      </c>
      <c r="Q41" s="262" t="s">
        <v>1203</v>
      </c>
    </row>
    <row r="42" spans="1:18">
      <c r="A42" s="274" t="s">
        <v>1205</v>
      </c>
      <c r="B42" s="274">
        <v>1541</v>
      </c>
      <c r="C42" s="265">
        <v>64849</v>
      </c>
      <c r="D42" s="265">
        <v>64943</v>
      </c>
      <c r="E42" s="274">
        <v>1528</v>
      </c>
      <c r="F42" s="275">
        <v>10</v>
      </c>
      <c r="G42" s="274"/>
      <c r="H42" s="275">
        <v>10</v>
      </c>
      <c r="I42" s="274"/>
      <c r="J42" s="275">
        <v>10</v>
      </c>
      <c r="K42" s="274"/>
      <c r="L42" s="275">
        <v>10</v>
      </c>
      <c r="M42" s="262">
        <v>1.694E-2</v>
      </c>
      <c r="N42" s="262">
        <v>1.694E-2</v>
      </c>
      <c r="O42" s="261"/>
      <c r="P42" s="262">
        <v>1.694E-2</v>
      </c>
      <c r="Q42" s="262" t="s">
        <v>1203</v>
      </c>
    </row>
    <row r="43" spans="1:18">
      <c r="A43" s="257" t="s">
        <v>1205</v>
      </c>
      <c r="B43" s="258">
        <v>1554</v>
      </c>
      <c r="C43" s="265">
        <v>64943</v>
      </c>
      <c r="D43" s="265">
        <v>65036</v>
      </c>
      <c r="E43" s="258">
        <v>1541</v>
      </c>
      <c r="F43" s="261">
        <v>10</v>
      </c>
      <c r="G43" s="261"/>
      <c r="H43" s="261">
        <v>10</v>
      </c>
      <c r="I43" s="261"/>
      <c r="J43" s="261">
        <v>10</v>
      </c>
      <c r="K43" s="261"/>
      <c r="L43" s="261">
        <v>10</v>
      </c>
      <c r="M43" s="262">
        <v>2.7075999999999999E-2</v>
      </c>
      <c r="N43" s="262">
        <v>2.7075999999999999E-2</v>
      </c>
      <c r="O43" s="261"/>
      <c r="P43" s="262">
        <v>2.7075999999999999E-2</v>
      </c>
      <c r="Q43" s="262" t="s">
        <v>1203</v>
      </c>
    </row>
    <row r="44" spans="1:18">
      <c r="A44" s="274" t="s">
        <v>1205</v>
      </c>
      <c r="B44" s="274">
        <v>1567</v>
      </c>
      <c r="C44" s="265">
        <v>65036</v>
      </c>
      <c r="D44" s="265">
        <v>65124</v>
      </c>
      <c r="E44" s="274">
        <v>1554</v>
      </c>
      <c r="F44" s="275">
        <v>10</v>
      </c>
      <c r="G44" s="274"/>
      <c r="H44" s="275">
        <v>10</v>
      </c>
      <c r="I44" s="274"/>
      <c r="J44" s="275">
        <v>10</v>
      </c>
      <c r="K44" s="274"/>
      <c r="L44" s="275">
        <v>10</v>
      </c>
      <c r="M44" s="262">
        <v>6.2309999999999997E-2</v>
      </c>
      <c r="N44" s="262" t="s">
        <v>1203</v>
      </c>
      <c r="O44" s="261"/>
      <c r="P44" s="262" t="s">
        <v>1203</v>
      </c>
      <c r="Q44" s="262">
        <v>10</v>
      </c>
    </row>
    <row r="45" spans="1:18">
      <c r="A45" s="276"/>
      <c r="B45" s="276"/>
      <c r="C45" s="269"/>
      <c r="D45" s="269"/>
      <c r="E45" s="276"/>
      <c r="F45" s="277"/>
      <c r="G45" s="276"/>
      <c r="H45" s="277"/>
      <c r="I45" s="276"/>
      <c r="J45" s="277"/>
      <c r="K45" s="276"/>
      <c r="L45" s="277"/>
      <c r="M45" s="271"/>
      <c r="N45" s="272">
        <v>0.14618999999999999</v>
      </c>
      <c r="O45" s="273">
        <v>0</v>
      </c>
      <c r="P45" s="272">
        <v>0.14618999999999999</v>
      </c>
      <c r="Q45" s="278">
        <v>10</v>
      </c>
    </row>
    <row r="46" spans="1:18">
      <c r="A46" s="267"/>
      <c r="B46" s="268"/>
      <c r="C46" s="269"/>
      <c r="D46" s="269"/>
      <c r="E46" s="268"/>
      <c r="F46" s="270"/>
      <c r="G46" s="270"/>
      <c r="H46" s="270"/>
      <c r="I46" s="270"/>
      <c r="J46" s="270"/>
      <c r="K46" s="270"/>
      <c r="L46" s="270"/>
      <c r="M46" s="271"/>
      <c r="N46" s="271" t="s">
        <v>1203</v>
      </c>
      <c r="O46" s="270"/>
      <c r="P46" s="271" t="s">
        <v>1203</v>
      </c>
      <c r="Q46" s="271" t="s">
        <v>1203</v>
      </c>
    </row>
    <row r="47" spans="1:18" s="264" customFormat="1">
      <c r="A47" s="257" t="s">
        <v>1205</v>
      </c>
      <c r="B47" s="258">
        <v>1516</v>
      </c>
      <c r="C47" s="259">
        <v>64680</v>
      </c>
      <c r="D47" s="260">
        <v>64767</v>
      </c>
      <c r="E47" s="258">
        <v>1503</v>
      </c>
      <c r="F47" s="261">
        <v>10</v>
      </c>
      <c r="G47" s="261"/>
      <c r="H47" s="261">
        <v>10</v>
      </c>
      <c r="I47" s="261"/>
      <c r="J47" s="261">
        <v>10</v>
      </c>
      <c r="K47" s="261"/>
      <c r="L47" s="261">
        <v>10</v>
      </c>
      <c r="M47" s="262">
        <v>8.0958000000000002E-2</v>
      </c>
      <c r="N47" s="262">
        <v>8.0958000000000002E-2</v>
      </c>
      <c r="O47" s="261"/>
      <c r="P47" s="262">
        <v>8.0958000000000002E-2</v>
      </c>
      <c r="Q47" s="262" t="s">
        <v>1203</v>
      </c>
      <c r="R47" s="263"/>
    </row>
    <row r="48" spans="1:18">
      <c r="A48" s="274" t="s">
        <v>1205</v>
      </c>
      <c r="B48" s="274">
        <v>1529</v>
      </c>
      <c r="C48" s="265">
        <v>64767</v>
      </c>
      <c r="D48" s="265">
        <v>64856</v>
      </c>
      <c r="E48" s="274">
        <v>1516</v>
      </c>
      <c r="F48" s="275">
        <v>10</v>
      </c>
      <c r="G48" s="274"/>
      <c r="H48" s="275">
        <v>10</v>
      </c>
      <c r="I48" s="274"/>
      <c r="J48" s="275">
        <v>10</v>
      </c>
      <c r="K48" s="274"/>
      <c r="L48" s="275">
        <v>10</v>
      </c>
      <c r="M48" s="262">
        <v>2.49E-3</v>
      </c>
      <c r="N48" s="262">
        <v>2.49E-3</v>
      </c>
      <c r="O48" s="261"/>
      <c r="P48" s="262">
        <v>2.49E-3</v>
      </c>
      <c r="Q48" s="262" t="s">
        <v>1203</v>
      </c>
    </row>
    <row r="49" spans="1:18">
      <c r="A49" s="257" t="s">
        <v>1205</v>
      </c>
      <c r="B49" s="258">
        <v>1542</v>
      </c>
      <c r="C49" s="265">
        <v>64856</v>
      </c>
      <c r="D49" s="266">
        <v>64950</v>
      </c>
      <c r="E49" s="258">
        <v>1529</v>
      </c>
      <c r="F49" s="261">
        <v>10</v>
      </c>
      <c r="G49" s="261"/>
      <c r="H49" s="261">
        <v>10</v>
      </c>
      <c r="I49" s="261"/>
      <c r="J49" s="261">
        <v>10</v>
      </c>
      <c r="K49" s="261"/>
      <c r="L49" s="261">
        <v>10</v>
      </c>
      <c r="M49" s="262">
        <v>1.5299999999999999E-2</v>
      </c>
      <c r="N49" s="262">
        <v>1.5299999999999999E-2</v>
      </c>
      <c r="O49" s="261"/>
      <c r="P49" s="262">
        <v>1.5299999999999999E-2</v>
      </c>
      <c r="Q49" s="262" t="s">
        <v>1203</v>
      </c>
    </row>
    <row r="50" spans="1:18">
      <c r="A50" s="274" t="s">
        <v>1205</v>
      </c>
      <c r="B50" s="274">
        <v>1555</v>
      </c>
      <c r="C50" s="265">
        <v>64950</v>
      </c>
      <c r="D50" s="265">
        <v>65043</v>
      </c>
      <c r="E50" s="274">
        <v>1542</v>
      </c>
      <c r="F50" s="275">
        <v>10</v>
      </c>
      <c r="G50" s="274"/>
      <c r="H50" s="275">
        <v>10</v>
      </c>
      <c r="I50" s="274"/>
      <c r="J50" s="275">
        <v>10</v>
      </c>
      <c r="K50" s="274"/>
      <c r="L50" s="275">
        <v>10</v>
      </c>
      <c r="M50" s="262">
        <v>2.4840000000000001E-2</v>
      </c>
      <c r="N50" s="262">
        <v>2.4840000000000001E-2</v>
      </c>
      <c r="O50" s="261"/>
      <c r="P50" s="262">
        <v>2.4840000000000001E-2</v>
      </c>
      <c r="Q50" s="262" t="s">
        <v>1203</v>
      </c>
    </row>
    <row r="51" spans="1:18">
      <c r="A51" s="257" t="s">
        <v>1205</v>
      </c>
      <c r="B51" s="258">
        <v>1568</v>
      </c>
      <c r="C51" s="265">
        <v>65043</v>
      </c>
      <c r="D51" s="265">
        <v>65131</v>
      </c>
      <c r="E51" s="258">
        <v>1555</v>
      </c>
      <c r="F51" s="261">
        <v>10</v>
      </c>
      <c r="G51" s="261"/>
      <c r="H51" s="261">
        <v>10</v>
      </c>
      <c r="I51" s="261"/>
      <c r="J51" s="261">
        <v>10</v>
      </c>
      <c r="K51" s="261"/>
      <c r="L51" s="261">
        <v>10</v>
      </c>
      <c r="M51" s="262">
        <v>6.1315000000000001E-2</v>
      </c>
      <c r="N51" s="262" t="s">
        <v>1203</v>
      </c>
      <c r="O51" s="261"/>
      <c r="P51" s="262" t="s">
        <v>1203</v>
      </c>
      <c r="Q51" s="262">
        <v>10</v>
      </c>
    </row>
    <row r="52" spans="1:18">
      <c r="A52" s="267"/>
      <c r="B52" s="268"/>
      <c r="C52" s="269"/>
      <c r="D52" s="269"/>
      <c r="E52" s="268"/>
      <c r="F52" s="270"/>
      <c r="G52" s="270"/>
      <c r="H52" s="270"/>
      <c r="I52" s="270"/>
      <c r="J52" s="270"/>
      <c r="K52" s="270"/>
      <c r="L52" s="270"/>
      <c r="M52" s="271"/>
      <c r="N52" s="272">
        <v>0.123588</v>
      </c>
      <c r="O52" s="273">
        <v>0</v>
      </c>
      <c r="P52" s="272">
        <v>0.123588</v>
      </c>
      <c r="Q52" s="278">
        <v>10</v>
      </c>
    </row>
    <row r="53" spans="1:18">
      <c r="A53" s="276"/>
      <c r="B53" s="276"/>
      <c r="C53" s="269"/>
      <c r="D53" s="269"/>
      <c r="E53" s="276"/>
      <c r="F53" s="277"/>
      <c r="G53" s="276"/>
      <c r="H53" s="277"/>
      <c r="I53" s="276"/>
      <c r="J53" s="277"/>
      <c r="K53" s="276"/>
      <c r="L53" s="277"/>
      <c r="M53" s="271"/>
      <c r="N53" s="271" t="s">
        <v>1203</v>
      </c>
      <c r="O53" s="270"/>
      <c r="P53" s="271" t="s">
        <v>1203</v>
      </c>
      <c r="Q53" s="271" t="s">
        <v>1203</v>
      </c>
    </row>
    <row r="54" spans="1:18" s="264" customFormat="1">
      <c r="A54" s="257" t="s">
        <v>1205</v>
      </c>
      <c r="B54" s="257">
        <v>1517</v>
      </c>
      <c r="C54" s="259">
        <v>64687</v>
      </c>
      <c r="D54" s="259">
        <v>64772</v>
      </c>
      <c r="E54" s="257">
        <v>1504</v>
      </c>
      <c r="F54" s="261">
        <v>200</v>
      </c>
      <c r="G54" s="257"/>
      <c r="H54" s="261">
        <v>200</v>
      </c>
      <c r="I54" s="257"/>
      <c r="J54" s="261">
        <v>200</v>
      </c>
      <c r="K54" s="257"/>
      <c r="L54" s="261">
        <v>200</v>
      </c>
      <c r="M54" s="262">
        <v>1.9580575</v>
      </c>
      <c r="N54" s="262">
        <v>1.9580575</v>
      </c>
      <c r="O54" s="261"/>
      <c r="P54" s="262">
        <v>1.9580575</v>
      </c>
      <c r="Q54" s="262" t="s">
        <v>1203</v>
      </c>
      <c r="R54" s="263"/>
    </row>
    <row r="55" spans="1:18">
      <c r="A55" s="257" t="s">
        <v>1205</v>
      </c>
      <c r="B55" s="258">
        <v>1530</v>
      </c>
      <c r="C55" s="265">
        <v>64772</v>
      </c>
      <c r="D55" s="265">
        <v>64864</v>
      </c>
      <c r="E55" s="258">
        <v>1517</v>
      </c>
      <c r="F55" s="261">
        <v>200</v>
      </c>
      <c r="G55" s="261"/>
      <c r="H55" s="261">
        <v>200</v>
      </c>
      <c r="I55" s="261"/>
      <c r="J55" s="261">
        <v>200</v>
      </c>
      <c r="K55" s="261"/>
      <c r="L55" s="261">
        <v>200</v>
      </c>
      <c r="M55" s="262">
        <v>7.4158000000000002E-2</v>
      </c>
      <c r="N55" s="262">
        <v>7.4158000000000002E-2</v>
      </c>
      <c r="O55" s="261"/>
      <c r="P55" s="262">
        <v>7.4158000000000002E-2</v>
      </c>
      <c r="Q55" s="262" t="s">
        <v>1203</v>
      </c>
    </row>
    <row r="56" spans="1:18">
      <c r="A56" s="274" t="s">
        <v>1205</v>
      </c>
      <c r="B56" s="274">
        <v>1543</v>
      </c>
      <c r="C56" s="265">
        <v>64865</v>
      </c>
      <c r="D56" s="265">
        <v>64958</v>
      </c>
      <c r="E56" s="274">
        <v>1530</v>
      </c>
      <c r="F56" s="275">
        <v>200</v>
      </c>
      <c r="G56" s="274"/>
      <c r="H56" s="275">
        <v>200</v>
      </c>
      <c r="I56" s="274"/>
      <c r="J56" s="275">
        <v>200</v>
      </c>
      <c r="K56" s="274"/>
      <c r="L56" s="275">
        <v>200</v>
      </c>
      <c r="M56" s="262">
        <v>0.2198</v>
      </c>
      <c r="N56" s="262">
        <v>0.2198</v>
      </c>
      <c r="O56" s="261"/>
      <c r="P56" s="262">
        <v>0.2198</v>
      </c>
      <c r="Q56" s="262" t="s">
        <v>1203</v>
      </c>
    </row>
    <row r="57" spans="1:18">
      <c r="A57" s="257" t="s">
        <v>1205</v>
      </c>
      <c r="B57" s="258">
        <v>1556</v>
      </c>
      <c r="C57" s="265">
        <v>64958</v>
      </c>
      <c r="D57" s="265">
        <v>65050</v>
      </c>
      <c r="E57" s="258">
        <v>1543</v>
      </c>
      <c r="F57" s="261">
        <v>200</v>
      </c>
      <c r="G57" s="261"/>
      <c r="H57" s="261">
        <v>200</v>
      </c>
      <c r="I57" s="261"/>
      <c r="J57" s="261">
        <v>200</v>
      </c>
      <c r="K57" s="261"/>
      <c r="L57" s="261">
        <v>200</v>
      </c>
      <c r="M57" s="262">
        <v>0.50838499999999998</v>
      </c>
      <c r="N57" s="262">
        <v>0.50838499999999998</v>
      </c>
      <c r="O57" s="261"/>
      <c r="P57" s="262">
        <v>0.50838499999999998</v>
      </c>
      <c r="Q57" s="262" t="s">
        <v>1203</v>
      </c>
    </row>
    <row r="58" spans="1:18">
      <c r="A58" s="274" t="s">
        <v>1205</v>
      </c>
      <c r="B58" s="274">
        <v>1569</v>
      </c>
      <c r="C58" s="265">
        <v>65050</v>
      </c>
      <c r="D58" s="265">
        <v>65136</v>
      </c>
      <c r="E58" s="274">
        <v>1556</v>
      </c>
      <c r="F58" s="275">
        <v>200</v>
      </c>
      <c r="G58" s="274"/>
      <c r="H58" s="275">
        <v>200</v>
      </c>
      <c r="I58" s="274"/>
      <c r="J58" s="275">
        <v>200</v>
      </c>
      <c r="K58" s="274"/>
      <c r="L58" s="275">
        <v>200</v>
      </c>
      <c r="M58" s="262">
        <v>1.1772994999999999</v>
      </c>
      <c r="N58" s="262" t="s">
        <v>1203</v>
      </c>
      <c r="O58" s="261"/>
      <c r="P58" s="262" t="s">
        <v>1203</v>
      </c>
      <c r="Q58" s="262">
        <v>200</v>
      </c>
    </row>
    <row r="59" spans="1:18">
      <c r="A59" s="276"/>
      <c r="B59" s="276"/>
      <c r="C59" s="269"/>
      <c r="D59" s="269"/>
      <c r="E59" s="276"/>
      <c r="F59" s="277"/>
      <c r="G59" s="276"/>
      <c r="H59" s="277"/>
      <c r="I59" s="276"/>
      <c r="J59" s="277"/>
      <c r="K59" s="276"/>
      <c r="L59" s="277"/>
      <c r="M59" s="271"/>
      <c r="N59" s="272">
        <v>2.7604004999999998</v>
      </c>
      <c r="O59" s="273">
        <v>0</v>
      </c>
      <c r="P59" s="272">
        <v>2.7604004999999998</v>
      </c>
      <c r="Q59" s="278">
        <v>200</v>
      </c>
    </row>
    <row r="60" spans="1:18">
      <c r="A60" s="267"/>
      <c r="B60" s="268"/>
      <c r="C60" s="269"/>
      <c r="D60" s="269"/>
      <c r="E60" s="268"/>
      <c r="F60" s="270"/>
      <c r="G60" s="270"/>
      <c r="H60" s="270"/>
      <c r="I60" s="270"/>
      <c r="J60" s="270"/>
      <c r="K60" s="270"/>
      <c r="L60" s="270"/>
      <c r="M60" s="271"/>
      <c r="N60" s="271" t="s">
        <v>1203</v>
      </c>
      <c r="O60" s="270"/>
      <c r="P60" s="271" t="s">
        <v>1203</v>
      </c>
      <c r="Q60" s="271" t="s">
        <v>1203</v>
      </c>
    </row>
    <row r="61" spans="1:18" s="264" customFormat="1">
      <c r="A61" s="257" t="s">
        <v>1205</v>
      </c>
      <c r="B61" s="258">
        <v>1518</v>
      </c>
      <c r="C61" s="259">
        <v>64694</v>
      </c>
      <c r="D61" s="260">
        <v>64779</v>
      </c>
      <c r="E61" s="258">
        <v>1505</v>
      </c>
      <c r="F61" s="261">
        <v>223.32</v>
      </c>
      <c r="G61" s="261"/>
      <c r="H61" s="261">
        <v>223.32</v>
      </c>
      <c r="I61" s="261"/>
      <c r="J61" s="261">
        <v>223.32</v>
      </c>
      <c r="K61" s="261"/>
      <c r="L61" s="261">
        <v>223.32</v>
      </c>
      <c r="M61" s="262">
        <v>1.9145211600000001</v>
      </c>
      <c r="N61" s="262">
        <v>1.9145211600000001</v>
      </c>
      <c r="O61" s="261"/>
      <c r="P61" s="262">
        <v>1.9145211600000001</v>
      </c>
      <c r="Q61" s="262" t="s">
        <v>1203</v>
      </c>
      <c r="R61" s="263"/>
    </row>
    <row r="62" spans="1:18">
      <c r="A62" s="274" t="s">
        <v>1205</v>
      </c>
      <c r="B62" s="274">
        <v>1531</v>
      </c>
      <c r="C62" s="265">
        <v>64779</v>
      </c>
      <c r="D62" s="265">
        <v>64871</v>
      </c>
      <c r="E62" s="274">
        <v>1518</v>
      </c>
      <c r="F62" s="275">
        <v>223.32</v>
      </c>
      <c r="G62" s="274"/>
      <c r="H62" s="275">
        <v>223.32</v>
      </c>
      <c r="I62" s="274"/>
      <c r="J62" s="275">
        <v>223.32</v>
      </c>
      <c r="K62" s="274"/>
      <c r="L62" s="275">
        <v>223.32</v>
      </c>
      <c r="M62" s="262">
        <v>5.5646000000000001E-2</v>
      </c>
      <c r="N62" s="262">
        <v>5.5646000000000001E-2</v>
      </c>
      <c r="O62" s="261"/>
      <c r="P62" s="262">
        <v>5.5646000000000001E-2</v>
      </c>
      <c r="Q62" s="262" t="s">
        <v>1203</v>
      </c>
    </row>
    <row r="63" spans="1:18">
      <c r="A63" s="257" t="s">
        <v>1205</v>
      </c>
      <c r="B63" s="258">
        <v>1544</v>
      </c>
      <c r="C63" s="265">
        <v>64871</v>
      </c>
      <c r="D63" s="266">
        <v>64965</v>
      </c>
      <c r="E63" s="258">
        <v>1531</v>
      </c>
      <c r="F63" s="261">
        <v>223.32</v>
      </c>
      <c r="G63" s="261"/>
      <c r="H63" s="261">
        <v>223.32</v>
      </c>
      <c r="I63" s="261"/>
      <c r="J63" s="261">
        <v>223.32</v>
      </c>
      <c r="K63" s="261"/>
      <c r="L63" s="261">
        <v>223.32</v>
      </c>
      <c r="M63" s="262">
        <v>0.21517367999999998</v>
      </c>
      <c r="N63" s="262">
        <v>0.21517367999999998</v>
      </c>
      <c r="O63" s="261"/>
      <c r="P63" s="262">
        <v>0.21517367999999998</v>
      </c>
      <c r="Q63" s="262" t="s">
        <v>1203</v>
      </c>
    </row>
    <row r="64" spans="1:18">
      <c r="A64" s="274" t="s">
        <v>1205</v>
      </c>
      <c r="B64" s="274">
        <v>1557</v>
      </c>
      <c r="C64" s="265">
        <v>64965</v>
      </c>
      <c r="D64" s="265">
        <v>65057</v>
      </c>
      <c r="E64" s="274">
        <v>1544</v>
      </c>
      <c r="F64" s="275">
        <v>223.32</v>
      </c>
      <c r="G64" s="274"/>
      <c r="H64" s="275">
        <v>223.32</v>
      </c>
      <c r="I64" s="274"/>
      <c r="J64" s="275">
        <v>223.32</v>
      </c>
      <c r="K64" s="274"/>
      <c r="L64" s="275">
        <v>223.32</v>
      </c>
      <c r="M64" s="262">
        <v>0.49726475999999997</v>
      </c>
      <c r="N64" s="262">
        <v>0.49726475999999997</v>
      </c>
      <c r="O64" s="261"/>
      <c r="P64" s="262">
        <v>0.49726475999999997</v>
      </c>
      <c r="Q64" s="262" t="s">
        <v>1203</v>
      </c>
    </row>
    <row r="65" spans="1:18">
      <c r="A65" s="257" t="s">
        <v>1205</v>
      </c>
      <c r="B65" s="258">
        <v>1570</v>
      </c>
      <c r="C65" s="265">
        <v>65057</v>
      </c>
      <c r="D65" s="265">
        <v>65143</v>
      </c>
      <c r="E65" s="258">
        <v>1557</v>
      </c>
      <c r="F65" s="261">
        <v>223.32</v>
      </c>
      <c r="G65" s="261"/>
      <c r="H65" s="261">
        <v>223.32</v>
      </c>
      <c r="I65" s="261"/>
      <c r="J65" s="261">
        <v>223.32</v>
      </c>
      <c r="K65" s="261"/>
      <c r="L65" s="261">
        <v>223.32</v>
      </c>
      <c r="M65" s="262">
        <v>1.2529221800000001</v>
      </c>
      <c r="N65" s="262" t="s">
        <v>1203</v>
      </c>
      <c r="O65" s="261"/>
      <c r="P65" s="262" t="s">
        <v>1203</v>
      </c>
      <c r="Q65" s="262">
        <v>223.32</v>
      </c>
    </row>
    <row r="66" spans="1:18">
      <c r="A66" s="267"/>
      <c r="B66" s="268"/>
      <c r="C66" s="269"/>
      <c r="D66" s="269"/>
      <c r="E66" s="268"/>
      <c r="F66" s="270"/>
      <c r="G66" s="270"/>
      <c r="H66" s="270"/>
      <c r="I66" s="270"/>
      <c r="J66" s="270"/>
      <c r="K66" s="270"/>
      <c r="L66" s="270"/>
      <c r="M66" s="271"/>
      <c r="N66" s="272">
        <v>2.6826056000000005</v>
      </c>
      <c r="O66" s="273">
        <v>0</v>
      </c>
      <c r="P66" s="272">
        <v>2.6826056000000005</v>
      </c>
      <c r="Q66" s="278">
        <v>223.32</v>
      </c>
    </row>
    <row r="67" spans="1:18">
      <c r="A67" s="276"/>
      <c r="B67" s="276"/>
      <c r="C67" s="269"/>
      <c r="D67" s="269"/>
      <c r="E67" s="276"/>
      <c r="F67" s="277"/>
      <c r="G67" s="276"/>
      <c r="H67" s="277"/>
      <c r="I67" s="276"/>
      <c r="J67" s="277"/>
      <c r="K67" s="276"/>
      <c r="L67" s="277"/>
      <c r="M67" s="271"/>
      <c r="N67" s="271" t="s">
        <v>1203</v>
      </c>
      <c r="O67" s="270"/>
      <c r="P67" s="271" t="s">
        <v>1203</v>
      </c>
      <c r="Q67" s="271" t="s">
        <v>1203</v>
      </c>
    </row>
    <row r="68" spans="1:18" s="264" customFormat="1">
      <c r="A68" s="257" t="s">
        <v>1205</v>
      </c>
      <c r="B68" s="257">
        <v>1519</v>
      </c>
      <c r="C68" s="259">
        <v>64701</v>
      </c>
      <c r="D68" s="259">
        <v>64786</v>
      </c>
      <c r="E68" s="257">
        <v>1506</v>
      </c>
      <c r="F68" s="261">
        <v>313</v>
      </c>
      <c r="G68" s="257"/>
      <c r="H68" s="261">
        <v>313</v>
      </c>
      <c r="I68" s="257"/>
      <c r="J68" s="261">
        <v>313</v>
      </c>
      <c r="K68" s="257"/>
      <c r="L68" s="261">
        <v>313</v>
      </c>
      <c r="M68" s="262">
        <v>2.0308850000000001</v>
      </c>
      <c r="N68" s="262">
        <v>2.0308850000000001</v>
      </c>
      <c r="O68" s="261"/>
      <c r="P68" s="262">
        <v>2.0308850000000001</v>
      </c>
      <c r="Q68" s="262" t="s">
        <v>1203</v>
      </c>
      <c r="R68" s="263"/>
    </row>
    <row r="69" spans="1:18">
      <c r="A69" s="257" t="s">
        <v>1205</v>
      </c>
      <c r="B69" s="258">
        <v>1532</v>
      </c>
      <c r="C69" s="265">
        <v>64787</v>
      </c>
      <c r="D69" s="266">
        <v>64878</v>
      </c>
      <c r="E69" s="258">
        <v>1519</v>
      </c>
      <c r="F69" s="261">
        <v>313</v>
      </c>
      <c r="G69" s="261"/>
      <c r="H69" s="261">
        <v>313</v>
      </c>
      <c r="I69" s="261"/>
      <c r="J69" s="261">
        <v>313</v>
      </c>
      <c r="K69" s="261"/>
      <c r="L69" s="261">
        <v>313</v>
      </c>
      <c r="M69" s="262">
        <v>5.4285E-2</v>
      </c>
      <c r="N69" s="262">
        <v>5.4285E-2</v>
      </c>
      <c r="O69" s="261"/>
      <c r="P69" s="262">
        <v>5.4285E-2</v>
      </c>
      <c r="Q69" s="262" t="s">
        <v>1203</v>
      </c>
    </row>
    <row r="70" spans="1:18">
      <c r="A70" s="274" t="s">
        <v>1205</v>
      </c>
      <c r="B70" s="274">
        <v>1545</v>
      </c>
      <c r="C70" s="265">
        <v>64878</v>
      </c>
      <c r="D70" s="265">
        <v>64972</v>
      </c>
      <c r="E70" s="274">
        <v>1532</v>
      </c>
      <c r="F70" s="275">
        <v>313</v>
      </c>
      <c r="G70" s="274"/>
      <c r="H70" s="275">
        <v>313</v>
      </c>
      <c r="I70" s="274"/>
      <c r="J70" s="275">
        <v>313</v>
      </c>
      <c r="K70" s="274"/>
      <c r="L70" s="275">
        <v>313</v>
      </c>
      <c r="M70" s="262">
        <v>0.273702</v>
      </c>
      <c r="N70" s="262">
        <v>0.273702</v>
      </c>
      <c r="O70" s="261"/>
      <c r="P70" s="262">
        <v>0.273702</v>
      </c>
      <c r="Q70" s="262" t="s">
        <v>1203</v>
      </c>
    </row>
    <row r="71" spans="1:18">
      <c r="A71" s="257" t="s">
        <v>1205</v>
      </c>
      <c r="B71" s="258">
        <v>1558</v>
      </c>
      <c r="C71" s="265">
        <v>64972</v>
      </c>
      <c r="D71" s="265">
        <v>65064</v>
      </c>
      <c r="E71" s="258">
        <v>1545</v>
      </c>
      <c r="F71" s="261">
        <v>313</v>
      </c>
      <c r="G71" s="261"/>
      <c r="H71" s="261">
        <v>313</v>
      </c>
      <c r="I71" s="261"/>
      <c r="J71" s="261">
        <v>313</v>
      </c>
      <c r="K71" s="261"/>
      <c r="L71" s="261">
        <v>313</v>
      </c>
      <c r="M71" s="262">
        <v>1.0403199999999999</v>
      </c>
      <c r="N71" s="262">
        <v>1.0403199999999999</v>
      </c>
      <c r="O71" s="261"/>
      <c r="P71" s="262">
        <v>1.0403199999999999</v>
      </c>
      <c r="Q71" s="262" t="s">
        <v>1203</v>
      </c>
    </row>
    <row r="72" spans="1:18">
      <c r="A72" s="274" t="s">
        <v>1205</v>
      </c>
      <c r="B72" s="274">
        <v>1571</v>
      </c>
      <c r="C72" s="265">
        <v>65064</v>
      </c>
      <c r="D72" s="265">
        <v>65150</v>
      </c>
      <c r="E72" s="274">
        <v>1558</v>
      </c>
      <c r="F72" s="275">
        <v>313</v>
      </c>
      <c r="G72" s="274"/>
      <c r="H72" s="275">
        <v>313</v>
      </c>
      <c r="I72" s="274"/>
      <c r="J72" s="275">
        <v>145</v>
      </c>
      <c r="K72" s="274">
        <v>168</v>
      </c>
      <c r="L72" s="275">
        <v>313</v>
      </c>
      <c r="M72" s="262">
        <v>2.327731</v>
      </c>
      <c r="N72" s="262" t="s">
        <v>1203</v>
      </c>
      <c r="O72" s="261"/>
      <c r="P72" s="262" t="s">
        <v>1203</v>
      </c>
      <c r="Q72" s="262">
        <v>313</v>
      </c>
    </row>
    <row r="73" spans="1:18">
      <c r="A73" s="276"/>
      <c r="B73" s="276"/>
      <c r="C73" s="269"/>
      <c r="D73" s="269"/>
      <c r="E73" s="276"/>
      <c r="F73" s="277"/>
      <c r="G73" s="276"/>
      <c r="H73" s="277"/>
      <c r="I73" s="276"/>
      <c r="J73" s="277"/>
      <c r="K73" s="276"/>
      <c r="L73" s="277"/>
      <c r="M73" s="271"/>
      <c r="N73" s="272">
        <v>3.3991920000000002</v>
      </c>
      <c r="O73" s="273">
        <v>0</v>
      </c>
      <c r="P73" s="272">
        <v>3.3991920000000002</v>
      </c>
      <c r="Q73" s="278">
        <v>313</v>
      </c>
    </row>
    <row r="74" spans="1:18">
      <c r="A74" s="267"/>
      <c r="B74" s="268"/>
      <c r="C74" s="269"/>
      <c r="D74" s="279"/>
      <c r="E74" s="268"/>
      <c r="F74" s="270"/>
      <c r="G74" s="270"/>
      <c r="H74" s="270"/>
      <c r="I74" s="270"/>
      <c r="J74" s="270"/>
      <c r="K74" s="270"/>
      <c r="L74" s="270"/>
      <c r="M74" s="271"/>
      <c r="N74" s="271" t="s">
        <v>1203</v>
      </c>
      <c r="O74" s="270"/>
      <c r="P74" s="271" t="s">
        <v>1203</v>
      </c>
      <c r="Q74" s="271" t="s">
        <v>1203</v>
      </c>
    </row>
    <row r="75" spans="1:18" s="264" customFormat="1">
      <c r="A75" s="257" t="s">
        <v>1205</v>
      </c>
      <c r="B75" s="258">
        <v>1520</v>
      </c>
      <c r="C75" s="259">
        <v>64708</v>
      </c>
      <c r="D75" s="260">
        <v>64793</v>
      </c>
      <c r="E75" s="258">
        <v>1507</v>
      </c>
      <c r="F75" s="261">
        <v>226</v>
      </c>
      <c r="G75" s="261">
        <v>1000</v>
      </c>
      <c r="H75" s="261">
        <v>1226</v>
      </c>
      <c r="I75" s="261"/>
      <c r="J75" s="261">
        <v>1226</v>
      </c>
      <c r="K75" s="261"/>
      <c r="L75" s="261">
        <v>1226</v>
      </c>
      <c r="M75" s="262">
        <v>7.773053</v>
      </c>
      <c r="N75" s="262">
        <v>7.773053</v>
      </c>
      <c r="O75" s="261"/>
      <c r="P75" s="262">
        <v>7.773053</v>
      </c>
      <c r="Q75" s="262" t="s">
        <v>1203</v>
      </c>
      <c r="R75" s="263"/>
    </row>
    <row r="76" spans="1:18">
      <c r="A76" s="274" t="s">
        <v>1205</v>
      </c>
      <c r="B76" s="274">
        <v>1533</v>
      </c>
      <c r="C76" s="265">
        <v>64793</v>
      </c>
      <c r="D76" s="265">
        <v>64885</v>
      </c>
      <c r="E76" s="274">
        <v>1520</v>
      </c>
      <c r="F76" s="275">
        <v>1226</v>
      </c>
      <c r="G76" s="274"/>
      <c r="H76" s="275">
        <v>1226</v>
      </c>
      <c r="I76" s="274"/>
      <c r="J76" s="275">
        <v>1226</v>
      </c>
      <c r="K76" s="274"/>
      <c r="L76" s="275">
        <v>1226</v>
      </c>
      <c r="M76" s="262">
        <v>0.44039499999999998</v>
      </c>
      <c r="N76" s="262">
        <v>0.44039499999999998</v>
      </c>
      <c r="O76" s="261"/>
      <c r="P76" s="262">
        <v>0.44039499999999998</v>
      </c>
      <c r="Q76" s="262" t="s">
        <v>1203</v>
      </c>
    </row>
    <row r="77" spans="1:18">
      <c r="A77" s="257" t="s">
        <v>1205</v>
      </c>
      <c r="B77" s="258">
        <v>1546</v>
      </c>
      <c r="C77" s="265">
        <v>64885</v>
      </c>
      <c r="D77" s="265">
        <v>64979</v>
      </c>
      <c r="E77" s="258">
        <v>1533</v>
      </c>
      <c r="F77" s="261">
        <v>1226</v>
      </c>
      <c r="G77" s="261"/>
      <c r="H77" s="261">
        <v>1226</v>
      </c>
      <c r="I77" s="261"/>
      <c r="J77" s="261">
        <v>1226</v>
      </c>
      <c r="K77" s="261"/>
      <c r="L77" s="261">
        <v>1226</v>
      </c>
      <c r="M77" s="262">
        <v>1.998934</v>
      </c>
      <c r="N77" s="262">
        <v>1.998934</v>
      </c>
      <c r="O77" s="261"/>
      <c r="P77" s="262">
        <v>1.998934</v>
      </c>
      <c r="Q77" s="262" t="s">
        <v>1203</v>
      </c>
    </row>
    <row r="78" spans="1:18">
      <c r="A78" s="274" t="s">
        <v>1205</v>
      </c>
      <c r="B78" s="274">
        <v>1559</v>
      </c>
      <c r="C78" s="265">
        <v>64979</v>
      </c>
      <c r="D78" s="265">
        <v>65071</v>
      </c>
      <c r="E78" s="274">
        <v>1546</v>
      </c>
      <c r="F78" s="275">
        <v>1226</v>
      </c>
      <c r="G78" s="274"/>
      <c r="H78" s="275">
        <v>1226</v>
      </c>
      <c r="I78" s="274"/>
      <c r="J78" s="275">
        <v>1226</v>
      </c>
      <c r="K78" s="274"/>
      <c r="L78" s="275">
        <v>1226</v>
      </c>
      <c r="M78" s="262">
        <v>7.8563039999999997</v>
      </c>
      <c r="N78" s="262">
        <v>7.8563039999999997</v>
      </c>
      <c r="O78" s="261"/>
      <c r="P78" s="262">
        <v>7.8563039999999997</v>
      </c>
      <c r="Q78" s="262" t="s">
        <v>1203</v>
      </c>
    </row>
    <row r="79" spans="1:18">
      <c r="A79" s="257" t="s">
        <v>1205</v>
      </c>
      <c r="B79" s="258">
        <v>1572</v>
      </c>
      <c r="C79" s="265">
        <v>65071</v>
      </c>
      <c r="D79" s="265">
        <v>65157</v>
      </c>
      <c r="E79" s="258">
        <v>1559</v>
      </c>
      <c r="F79" s="261">
        <v>1226</v>
      </c>
      <c r="G79" s="261"/>
      <c r="H79" s="261">
        <v>1226</v>
      </c>
      <c r="I79" s="261"/>
      <c r="J79" s="261">
        <v>1226</v>
      </c>
      <c r="K79" s="261"/>
      <c r="L79" s="261">
        <v>1226</v>
      </c>
      <c r="M79" s="262">
        <v>13.652812000000001</v>
      </c>
      <c r="N79" s="262" t="s">
        <v>1203</v>
      </c>
      <c r="O79" s="261"/>
      <c r="P79" s="262" t="s">
        <v>1203</v>
      </c>
      <c r="Q79" s="262">
        <v>1226</v>
      </c>
    </row>
    <row r="80" spans="1:18">
      <c r="A80" s="267"/>
      <c r="B80" s="268"/>
      <c r="C80" s="269"/>
      <c r="D80" s="269"/>
      <c r="E80" s="268"/>
      <c r="F80" s="270"/>
      <c r="G80" s="270"/>
      <c r="H80" s="270"/>
      <c r="I80" s="270"/>
      <c r="J80" s="270"/>
      <c r="K80" s="270"/>
      <c r="L80" s="270"/>
      <c r="M80" s="271"/>
      <c r="N80" s="272">
        <v>18.068686</v>
      </c>
      <c r="O80" s="273">
        <v>0</v>
      </c>
      <c r="P80" s="272">
        <v>18.068686</v>
      </c>
      <c r="Q80" s="278">
        <v>1226</v>
      </c>
    </row>
    <row r="81" spans="1:18">
      <c r="A81" s="276"/>
      <c r="B81" s="276"/>
      <c r="C81" s="269"/>
      <c r="D81" s="269"/>
      <c r="E81" s="276"/>
      <c r="F81" s="277"/>
      <c r="G81" s="276"/>
      <c r="H81" s="277"/>
      <c r="I81" s="276"/>
      <c r="J81" s="277"/>
      <c r="K81" s="276"/>
      <c r="L81" s="277"/>
      <c r="M81" s="271"/>
      <c r="N81" s="271" t="s">
        <v>1203</v>
      </c>
      <c r="O81" s="270"/>
      <c r="P81" s="271" t="s">
        <v>1203</v>
      </c>
      <c r="Q81" s="271" t="s">
        <v>1203</v>
      </c>
    </row>
    <row r="82" spans="1:18" s="264" customFormat="1">
      <c r="A82" s="257" t="s">
        <v>1205</v>
      </c>
      <c r="B82" s="257">
        <v>1521</v>
      </c>
      <c r="C82" s="259">
        <v>64711</v>
      </c>
      <c r="D82" s="259">
        <v>64800</v>
      </c>
      <c r="E82" s="257">
        <v>1508</v>
      </c>
      <c r="F82" s="261">
        <v>400</v>
      </c>
      <c r="G82" s="257"/>
      <c r="H82" s="261">
        <v>400</v>
      </c>
      <c r="I82" s="257"/>
      <c r="J82" s="261">
        <v>400</v>
      </c>
      <c r="K82" s="257"/>
      <c r="L82" s="261">
        <v>400</v>
      </c>
      <c r="M82" s="262">
        <v>1.5245599999999999</v>
      </c>
      <c r="N82" s="262">
        <v>1.5245599999999999</v>
      </c>
      <c r="O82" s="261"/>
      <c r="P82" s="262">
        <v>1.5245599999999999</v>
      </c>
      <c r="Q82" s="262" t="s">
        <v>1203</v>
      </c>
      <c r="R82" s="263"/>
    </row>
    <row r="83" spans="1:18">
      <c r="A83" s="257" t="s">
        <v>1206</v>
      </c>
      <c r="B83" s="258">
        <v>1534</v>
      </c>
      <c r="C83" s="265">
        <v>64800</v>
      </c>
      <c r="D83" s="265">
        <v>64892</v>
      </c>
      <c r="E83" s="258">
        <v>1521</v>
      </c>
      <c r="F83" s="261">
        <v>400</v>
      </c>
      <c r="G83" s="261"/>
      <c r="H83" s="261">
        <v>400</v>
      </c>
      <c r="I83" s="261"/>
      <c r="J83" s="261">
        <v>400</v>
      </c>
      <c r="K83" s="261"/>
      <c r="L83" s="261">
        <v>400</v>
      </c>
      <c r="M83" s="262">
        <v>0.13649500000000001</v>
      </c>
      <c r="N83" s="262">
        <v>0.13649500000000001</v>
      </c>
      <c r="O83" s="261"/>
      <c r="P83" s="262">
        <v>0.13649500000000001</v>
      </c>
      <c r="Q83" s="262" t="s">
        <v>1203</v>
      </c>
    </row>
    <row r="84" spans="1:18">
      <c r="A84" s="274" t="s">
        <v>1205</v>
      </c>
      <c r="B84" s="274">
        <v>1547</v>
      </c>
      <c r="C84" s="265">
        <v>64892</v>
      </c>
      <c r="D84" s="265">
        <v>64987</v>
      </c>
      <c r="E84" s="274">
        <v>1534</v>
      </c>
      <c r="F84" s="275">
        <v>400</v>
      </c>
      <c r="G84" s="274"/>
      <c r="H84" s="275">
        <v>400</v>
      </c>
      <c r="I84" s="274"/>
      <c r="J84" s="275">
        <v>400</v>
      </c>
      <c r="K84" s="274"/>
      <c r="L84" s="275">
        <v>400</v>
      </c>
      <c r="M84" s="262">
        <v>0.82101849999999998</v>
      </c>
      <c r="N84" s="262">
        <v>0.82101849999999998</v>
      </c>
      <c r="O84" s="261"/>
      <c r="P84" s="262">
        <v>0.82101849999999998</v>
      </c>
      <c r="Q84" s="262" t="s">
        <v>1203</v>
      </c>
    </row>
    <row r="85" spans="1:18">
      <c r="A85" s="257" t="s">
        <v>1205</v>
      </c>
      <c r="B85" s="258">
        <v>1560</v>
      </c>
      <c r="C85" s="265">
        <v>64987</v>
      </c>
      <c r="D85" s="265">
        <v>65075</v>
      </c>
      <c r="E85" s="258">
        <v>1547</v>
      </c>
      <c r="F85" s="261">
        <v>400</v>
      </c>
      <c r="G85" s="261"/>
      <c r="H85" s="261">
        <v>400</v>
      </c>
      <c r="I85" s="261"/>
      <c r="J85" s="261">
        <v>400</v>
      </c>
      <c r="K85" s="261"/>
      <c r="L85" s="261">
        <v>400</v>
      </c>
      <c r="M85" s="262">
        <v>2.6754500000000001</v>
      </c>
      <c r="N85" s="262">
        <v>2.6754500000000001</v>
      </c>
      <c r="O85" s="261"/>
      <c r="P85" s="262">
        <v>2.6754500000000001</v>
      </c>
      <c r="Q85" s="262" t="s">
        <v>1203</v>
      </c>
    </row>
    <row r="86" spans="1:18">
      <c r="A86" s="274" t="s">
        <v>1205</v>
      </c>
      <c r="B86" s="274">
        <v>1573</v>
      </c>
      <c r="C86" s="265">
        <v>65075</v>
      </c>
      <c r="D86" s="265">
        <v>65164</v>
      </c>
      <c r="E86" s="274">
        <v>1560</v>
      </c>
      <c r="F86" s="275">
        <v>400</v>
      </c>
      <c r="G86" s="275">
        <v>500</v>
      </c>
      <c r="H86" s="275">
        <v>900</v>
      </c>
      <c r="I86" s="274"/>
      <c r="J86" s="275">
        <v>900</v>
      </c>
      <c r="K86" s="274"/>
      <c r="L86" s="275">
        <v>900</v>
      </c>
      <c r="M86" s="262">
        <v>10.413205</v>
      </c>
      <c r="N86" s="262" t="s">
        <v>1203</v>
      </c>
      <c r="O86" s="261"/>
      <c r="P86" s="262" t="s">
        <v>1203</v>
      </c>
      <c r="Q86" s="262">
        <v>900</v>
      </c>
    </row>
    <row r="87" spans="1:18">
      <c r="A87" s="276"/>
      <c r="B87" s="276"/>
      <c r="C87" s="269"/>
      <c r="D87" s="269"/>
      <c r="E87" s="276"/>
      <c r="F87" s="277"/>
      <c r="G87" s="277"/>
      <c r="H87" s="277"/>
      <c r="I87" s="276"/>
      <c r="J87" s="277"/>
      <c r="K87" s="276"/>
      <c r="L87" s="277"/>
      <c r="M87" s="271"/>
      <c r="N87" s="272">
        <v>5.1575234999999999</v>
      </c>
      <c r="O87" s="273">
        <v>0</v>
      </c>
      <c r="P87" s="272">
        <v>5.1575234999999999</v>
      </c>
      <c r="Q87" s="278">
        <v>900</v>
      </c>
    </row>
    <row r="88" spans="1:18">
      <c r="A88" s="267"/>
      <c r="B88" s="268"/>
      <c r="C88" s="269"/>
      <c r="D88" s="269"/>
      <c r="E88" s="268"/>
      <c r="F88" s="270"/>
      <c r="G88" s="270"/>
      <c r="H88" s="270"/>
      <c r="I88" s="270"/>
      <c r="J88" s="270"/>
      <c r="K88" s="270"/>
      <c r="L88" s="270"/>
      <c r="M88" s="271"/>
      <c r="N88" s="271" t="s">
        <v>1203</v>
      </c>
      <c r="O88" s="270"/>
      <c r="P88" s="271" t="s">
        <v>1203</v>
      </c>
      <c r="Q88" s="271" t="s">
        <v>1203</v>
      </c>
    </row>
    <row r="89" spans="1:18" s="264" customFormat="1">
      <c r="A89" s="257" t="s">
        <v>1205</v>
      </c>
      <c r="B89" s="258">
        <v>1522</v>
      </c>
      <c r="C89" s="259">
        <v>64718</v>
      </c>
      <c r="D89" s="260">
        <v>64807</v>
      </c>
      <c r="E89" s="258">
        <v>1509</v>
      </c>
      <c r="F89" s="261">
        <v>403</v>
      </c>
      <c r="G89" s="261">
        <v>1000</v>
      </c>
      <c r="H89" s="261">
        <v>1403</v>
      </c>
      <c r="I89" s="261"/>
      <c r="J89" s="261">
        <v>1403</v>
      </c>
      <c r="K89" s="261"/>
      <c r="L89" s="261">
        <v>1403</v>
      </c>
      <c r="M89" s="262">
        <v>5.2533599999999998</v>
      </c>
      <c r="N89" s="262">
        <v>5.2533599999999998</v>
      </c>
      <c r="O89" s="261"/>
      <c r="P89" s="262">
        <v>5.2533599999999998</v>
      </c>
      <c r="Q89" s="262" t="s">
        <v>1203</v>
      </c>
      <c r="R89" s="263"/>
    </row>
    <row r="90" spans="1:18">
      <c r="A90" s="274" t="s">
        <v>1205</v>
      </c>
      <c r="B90" s="274">
        <v>1535</v>
      </c>
      <c r="C90" s="265">
        <v>64807</v>
      </c>
      <c r="D90" s="265">
        <v>64900</v>
      </c>
      <c r="E90" s="274">
        <v>1522</v>
      </c>
      <c r="F90" s="275">
        <v>1403</v>
      </c>
      <c r="G90" s="274"/>
      <c r="H90" s="275">
        <v>1403</v>
      </c>
      <c r="I90" s="274"/>
      <c r="J90" s="275">
        <v>1403</v>
      </c>
      <c r="K90" s="274"/>
      <c r="L90" s="275">
        <v>1403</v>
      </c>
      <c r="M90" s="262">
        <v>0.93636900000000001</v>
      </c>
      <c r="N90" s="262">
        <v>0.93636900000000001</v>
      </c>
      <c r="O90" s="261"/>
      <c r="P90" s="262">
        <v>0.93636900000000001</v>
      </c>
      <c r="Q90" s="262" t="s">
        <v>1203</v>
      </c>
    </row>
    <row r="91" spans="1:18">
      <c r="A91" s="257" t="s">
        <v>1205</v>
      </c>
      <c r="B91" s="258">
        <v>1548</v>
      </c>
      <c r="C91" s="265">
        <v>64900</v>
      </c>
      <c r="D91" s="265">
        <v>64994</v>
      </c>
      <c r="E91" s="258">
        <v>1535</v>
      </c>
      <c r="F91" s="261">
        <v>1403</v>
      </c>
      <c r="G91" s="261"/>
      <c r="H91" s="261">
        <v>1403</v>
      </c>
      <c r="I91" s="261"/>
      <c r="J91" s="261">
        <v>1403</v>
      </c>
      <c r="K91" s="261"/>
      <c r="L91" s="261">
        <v>1403</v>
      </c>
      <c r="M91" s="262">
        <v>3.8405070000000001</v>
      </c>
      <c r="N91" s="262">
        <v>3.8405070000000001</v>
      </c>
      <c r="O91" s="261">
        <v>500</v>
      </c>
      <c r="P91" s="262">
        <v>503.840507</v>
      </c>
      <c r="Q91" s="262" t="s">
        <v>1203</v>
      </c>
    </row>
    <row r="92" spans="1:18">
      <c r="A92" s="274" t="s">
        <v>1205</v>
      </c>
      <c r="B92" s="274">
        <v>1561</v>
      </c>
      <c r="C92" s="265">
        <v>64994</v>
      </c>
      <c r="D92" s="265">
        <v>65082</v>
      </c>
      <c r="E92" s="274">
        <v>1548</v>
      </c>
      <c r="F92" s="275">
        <v>1403</v>
      </c>
      <c r="G92" s="274"/>
      <c r="H92" s="275">
        <v>1403</v>
      </c>
      <c r="I92" s="274">
        <v>500</v>
      </c>
      <c r="J92" s="275">
        <v>903</v>
      </c>
      <c r="K92" s="274"/>
      <c r="L92" s="275">
        <v>903</v>
      </c>
      <c r="M92" s="262">
        <v>5.1272229999999999</v>
      </c>
      <c r="N92" s="262">
        <v>5.1272229999999999</v>
      </c>
      <c r="O92" s="261"/>
      <c r="P92" s="262">
        <v>5.1272229999999999</v>
      </c>
      <c r="Q92" s="262" t="s">
        <v>1203</v>
      </c>
    </row>
    <row r="93" spans="1:18">
      <c r="A93" s="257" t="s">
        <v>1205</v>
      </c>
      <c r="B93" s="258">
        <v>1574</v>
      </c>
      <c r="C93" s="265">
        <v>65082</v>
      </c>
      <c r="D93" s="265">
        <v>65171</v>
      </c>
      <c r="E93" s="258">
        <v>1561</v>
      </c>
      <c r="F93" s="261">
        <v>903</v>
      </c>
      <c r="G93" s="261">
        <v>250</v>
      </c>
      <c r="H93" s="261">
        <v>1153</v>
      </c>
      <c r="I93" s="261"/>
      <c r="J93" s="261">
        <v>1153</v>
      </c>
      <c r="K93" s="261"/>
      <c r="L93" s="261">
        <v>1153</v>
      </c>
      <c r="M93" s="262">
        <v>14.216391</v>
      </c>
      <c r="N93" s="262" t="s">
        <v>1203</v>
      </c>
      <c r="O93" s="261"/>
      <c r="P93" s="262" t="s">
        <v>1203</v>
      </c>
      <c r="Q93" s="262">
        <v>1153</v>
      </c>
    </row>
    <row r="94" spans="1:18">
      <c r="A94" s="267"/>
      <c r="B94" s="268"/>
      <c r="C94" s="269"/>
      <c r="D94" s="269"/>
      <c r="E94" s="268"/>
      <c r="F94" s="270"/>
      <c r="G94" s="270"/>
      <c r="H94" s="270"/>
      <c r="I94" s="270"/>
      <c r="J94" s="270"/>
      <c r="K94" s="270"/>
      <c r="L94" s="270"/>
      <c r="M94" s="271"/>
      <c r="N94" s="272">
        <v>15.157458999999999</v>
      </c>
      <c r="O94" s="273">
        <v>500</v>
      </c>
      <c r="P94" s="272">
        <v>515.15745900000002</v>
      </c>
      <c r="Q94" s="278">
        <v>1153</v>
      </c>
    </row>
    <row r="95" spans="1:18">
      <c r="A95" s="276"/>
      <c r="B95" s="276"/>
      <c r="C95" s="269"/>
      <c r="D95" s="269"/>
      <c r="E95" s="276"/>
      <c r="F95" s="277"/>
      <c r="G95" s="276"/>
      <c r="H95" s="277"/>
      <c r="I95" s="276"/>
      <c r="J95" s="277"/>
      <c r="K95" s="276"/>
      <c r="L95" s="277"/>
      <c r="M95" s="271"/>
      <c r="N95" s="271" t="s">
        <v>1203</v>
      </c>
      <c r="O95" s="270"/>
      <c r="P95" s="271" t="s">
        <v>1203</v>
      </c>
      <c r="Q95" s="271" t="s">
        <v>1203</v>
      </c>
    </row>
    <row r="96" spans="1:18" s="264" customFormat="1">
      <c r="A96" s="257" t="s">
        <v>1205</v>
      </c>
      <c r="B96" s="257">
        <v>1523</v>
      </c>
      <c r="C96" s="259">
        <v>64725</v>
      </c>
      <c r="D96" s="259">
        <v>64814</v>
      </c>
      <c r="E96" s="257">
        <v>1510</v>
      </c>
      <c r="F96" s="261">
        <v>10</v>
      </c>
      <c r="G96" s="257"/>
      <c r="H96" s="261">
        <v>10</v>
      </c>
      <c r="I96" s="257"/>
      <c r="J96" s="261">
        <v>10</v>
      </c>
      <c r="K96" s="257"/>
      <c r="L96" s="261">
        <v>10</v>
      </c>
      <c r="M96" s="262">
        <v>2.6179999999999998E-2</v>
      </c>
      <c r="N96" s="262">
        <v>2.6179999999999998E-2</v>
      </c>
      <c r="O96" s="261"/>
      <c r="P96" s="262">
        <v>2.6179999999999998E-2</v>
      </c>
      <c r="Q96" s="262" t="s">
        <v>1203</v>
      </c>
      <c r="R96" s="263"/>
    </row>
    <row r="97" spans="1:18">
      <c r="A97" s="257" t="s">
        <v>1205</v>
      </c>
      <c r="B97" s="258">
        <v>1536</v>
      </c>
      <c r="C97" s="265">
        <v>64814</v>
      </c>
      <c r="D97" s="266">
        <v>64907</v>
      </c>
      <c r="E97" s="258">
        <v>1523</v>
      </c>
      <c r="F97" s="261">
        <v>10</v>
      </c>
      <c r="G97" s="261"/>
      <c r="H97" s="261">
        <v>10</v>
      </c>
      <c r="I97" s="261"/>
      <c r="J97" s="261">
        <v>10</v>
      </c>
      <c r="K97" s="261"/>
      <c r="L97" s="261">
        <v>10</v>
      </c>
      <c r="M97" s="262">
        <v>4.1250000000000002E-3</v>
      </c>
      <c r="N97" s="262">
        <v>4.1250000000000002E-3</v>
      </c>
      <c r="O97" s="261"/>
      <c r="P97" s="262">
        <v>4.1250000000000002E-3</v>
      </c>
      <c r="Q97" s="262" t="s">
        <v>1203</v>
      </c>
    </row>
    <row r="98" spans="1:18">
      <c r="A98" s="274" t="s">
        <v>1205</v>
      </c>
      <c r="B98" s="274">
        <v>1549</v>
      </c>
      <c r="C98" s="265">
        <v>64907</v>
      </c>
      <c r="D98" s="265">
        <v>65001</v>
      </c>
      <c r="E98" s="274">
        <v>1536</v>
      </c>
      <c r="F98" s="275">
        <v>10</v>
      </c>
      <c r="G98" s="274"/>
      <c r="H98" s="275">
        <v>10</v>
      </c>
      <c r="I98" s="274"/>
      <c r="J98" s="275">
        <v>10</v>
      </c>
      <c r="K98" s="274"/>
      <c r="L98" s="275">
        <v>10</v>
      </c>
      <c r="M98" s="262">
        <v>1.9674000000000001E-2</v>
      </c>
      <c r="N98" s="262">
        <v>1.9674000000000001E-2</v>
      </c>
      <c r="O98" s="261"/>
      <c r="P98" s="262">
        <v>1.9674000000000001E-2</v>
      </c>
      <c r="Q98" s="262" t="s">
        <v>1203</v>
      </c>
    </row>
    <row r="99" spans="1:18">
      <c r="A99" s="257" t="s">
        <v>1205</v>
      </c>
      <c r="B99" s="258">
        <v>1562</v>
      </c>
      <c r="C99" s="265">
        <v>65001</v>
      </c>
      <c r="D99" s="265">
        <v>65089</v>
      </c>
      <c r="E99" s="258">
        <v>1549</v>
      </c>
      <c r="F99" s="261">
        <v>10</v>
      </c>
      <c r="G99" s="261"/>
      <c r="H99" s="261">
        <v>10</v>
      </c>
      <c r="I99" s="261"/>
      <c r="J99" s="261">
        <v>10</v>
      </c>
      <c r="K99" s="261"/>
      <c r="L99" s="261">
        <v>10</v>
      </c>
      <c r="M99" s="262">
        <v>3.7109999999999997E-2</v>
      </c>
      <c r="N99" s="262">
        <v>3.7109999999999997E-2</v>
      </c>
      <c r="O99" s="261"/>
      <c r="P99" s="262">
        <v>3.7109999999999997E-2</v>
      </c>
      <c r="Q99" s="262" t="s">
        <v>1203</v>
      </c>
    </row>
    <row r="100" spans="1:18">
      <c r="A100" s="274" t="s">
        <v>1205</v>
      </c>
      <c r="B100" s="274">
        <v>1575</v>
      </c>
      <c r="C100" s="265">
        <v>65089</v>
      </c>
      <c r="D100" s="265">
        <v>65178</v>
      </c>
      <c r="E100" s="274">
        <v>1562</v>
      </c>
      <c r="F100" s="275">
        <v>10</v>
      </c>
      <c r="G100" s="275">
        <v>1100</v>
      </c>
      <c r="H100" s="275">
        <v>1110</v>
      </c>
      <c r="I100" s="274"/>
      <c r="J100" s="275">
        <v>1110</v>
      </c>
      <c r="K100" s="274"/>
      <c r="L100" s="275">
        <v>1110</v>
      </c>
      <c r="M100" s="262">
        <v>13.482511499999999</v>
      </c>
      <c r="N100" s="262" t="s">
        <v>1203</v>
      </c>
      <c r="O100" s="261"/>
      <c r="P100" s="262" t="s">
        <v>1203</v>
      </c>
      <c r="Q100" s="262">
        <v>1110</v>
      </c>
    </row>
    <row r="101" spans="1:18">
      <c r="A101" s="276"/>
      <c r="B101" s="276"/>
      <c r="C101" s="269"/>
      <c r="D101" s="269"/>
      <c r="E101" s="276"/>
      <c r="F101" s="277"/>
      <c r="G101" s="277"/>
      <c r="H101" s="277"/>
      <c r="I101" s="276"/>
      <c r="J101" s="277"/>
      <c r="K101" s="276"/>
      <c r="L101" s="277"/>
      <c r="M101" s="271"/>
      <c r="N101" s="272">
        <v>8.7089E-2</v>
      </c>
      <c r="O101" s="273">
        <v>0</v>
      </c>
      <c r="P101" s="272">
        <v>8.7089E-2</v>
      </c>
      <c r="Q101" s="278">
        <v>1110</v>
      </c>
    </row>
    <row r="102" spans="1:18">
      <c r="A102" s="267"/>
      <c r="B102" s="268"/>
      <c r="C102" s="269"/>
      <c r="D102" s="279"/>
      <c r="E102" s="268"/>
      <c r="F102" s="270"/>
      <c r="G102" s="270"/>
      <c r="H102" s="270"/>
      <c r="I102" s="270"/>
      <c r="J102" s="270"/>
      <c r="K102" s="270"/>
      <c r="L102" s="270"/>
      <c r="M102" s="271"/>
      <c r="N102" s="271" t="s">
        <v>1203</v>
      </c>
      <c r="O102" s="270"/>
      <c r="P102" s="271" t="s">
        <v>1203</v>
      </c>
      <c r="Q102" s="271" t="s">
        <v>1203</v>
      </c>
    </row>
    <row r="103" spans="1:18" s="264" customFormat="1">
      <c r="A103" s="257" t="s">
        <v>1205</v>
      </c>
      <c r="B103" s="258">
        <v>1524</v>
      </c>
      <c r="C103" s="259">
        <v>64732</v>
      </c>
      <c r="D103" s="260">
        <v>64821</v>
      </c>
      <c r="E103" s="258">
        <v>1511</v>
      </c>
      <c r="F103" s="261">
        <v>10</v>
      </c>
      <c r="G103" s="261"/>
      <c r="H103" s="261">
        <v>10</v>
      </c>
      <c r="I103" s="261"/>
      <c r="J103" s="261">
        <v>10</v>
      </c>
      <c r="K103" s="261"/>
      <c r="L103" s="261">
        <v>10</v>
      </c>
      <c r="M103" s="262">
        <v>2.4355000000000002E-2</v>
      </c>
      <c r="N103" s="262">
        <v>2.4355000000000002E-2</v>
      </c>
      <c r="O103" s="261"/>
      <c r="P103" s="262">
        <v>2.4355000000000002E-2</v>
      </c>
      <c r="Q103" s="262" t="s">
        <v>1203</v>
      </c>
      <c r="R103" s="263"/>
    </row>
    <row r="104" spans="1:18">
      <c r="A104" s="274" t="s">
        <v>1205</v>
      </c>
      <c r="B104" s="274">
        <v>1537</v>
      </c>
      <c r="C104" s="265">
        <v>64821</v>
      </c>
      <c r="D104" s="265">
        <v>64914</v>
      </c>
      <c r="E104" s="274">
        <v>1524</v>
      </c>
      <c r="F104" s="275">
        <v>10</v>
      </c>
      <c r="G104" s="274"/>
      <c r="H104" s="275">
        <v>10</v>
      </c>
      <c r="I104" s="274"/>
      <c r="J104" s="275">
        <v>10</v>
      </c>
      <c r="K104" s="274"/>
      <c r="L104" s="275">
        <v>10</v>
      </c>
      <c r="M104" s="262">
        <v>2.6332000000000001E-2</v>
      </c>
      <c r="N104" s="262">
        <v>2.6332000000000001E-2</v>
      </c>
      <c r="O104" s="261"/>
      <c r="P104" s="262">
        <v>2.6332000000000001E-2</v>
      </c>
      <c r="Q104" s="262" t="s">
        <v>1203</v>
      </c>
    </row>
    <row r="105" spans="1:18">
      <c r="A105" s="257" t="s">
        <v>1205</v>
      </c>
      <c r="B105" s="258">
        <v>1550</v>
      </c>
      <c r="C105" s="265">
        <v>64914</v>
      </c>
      <c r="D105" s="265">
        <v>65008</v>
      </c>
      <c r="E105" s="258">
        <v>1537</v>
      </c>
      <c r="F105" s="261">
        <v>10</v>
      </c>
      <c r="G105" s="261"/>
      <c r="H105" s="261">
        <v>10</v>
      </c>
      <c r="I105" s="261"/>
      <c r="J105" s="261">
        <v>10</v>
      </c>
      <c r="K105" s="261"/>
      <c r="L105" s="261">
        <v>10</v>
      </c>
      <c r="M105" s="262">
        <v>1.2134000000000001E-2</v>
      </c>
      <c r="N105" s="262">
        <v>1.2134000000000001E-2</v>
      </c>
      <c r="O105" s="261"/>
      <c r="P105" s="262">
        <v>1.2134000000000001E-2</v>
      </c>
      <c r="Q105" s="262" t="s">
        <v>1203</v>
      </c>
    </row>
    <row r="106" spans="1:18">
      <c r="A106" s="274" t="s">
        <v>1205</v>
      </c>
      <c r="B106" s="274">
        <v>1563</v>
      </c>
      <c r="C106" s="265">
        <v>65008</v>
      </c>
      <c r="D106" s="265">
        <v>65096</v>
      </c>
      <c r="E106" s="274">
        <v>1550</v>
      </c>
      <c r="F106" s="275">
        <v>10</v>
      </c>
      <c r="G106" s="274"/>
      <c r="H106" s="275">
        <v>10</v>
      </c>
      <c r="I106" s="274"/>
      <c r="J106" s="275">
        <v>10</v>
      </c>
      <c r="K106" s="274"/>
      <c r="L106" s="275">
        <v>10</v>
      </c>
      <c r="M106" s="262">
        <v>3.7109999999999997E-2</v>
      </c>
      <c r="N106" s="262">
        <v>3.7109999999999997E-2</v>
      </c>
      <c r="O106" s="261"/>
      <c r="P106" s="262">
        <v>3.7109999999999997E-2</v>
      </c>
      <c r="Q106" s="262" t="s">
        <v>1203</v>
      </c>
    </row>
    <row r="107" spans="1:18">
      <c r="A107" s="257" t="s">
        <v>1205</v>
      </c>
      <c r="B107" s="257">
        <v>1576</v>
      </c>
      <c r="C107" s="265">
        <v>65096</v>
      </c>
      <c r="D107" s="265">
        <v>65185</v>
      </c>
      <c r="E107" s="257">
        <v>1563</v>
      </c>
      <c r="F107" s="261">
        <v>10</v>
      </c>
      <c r="G107" s="261">
        <v>900</v>
      </c>
      <c r="H107" s="261">
        <v>910</v>
      </c>
      <c r="I107" s="257"/>
      <c r="J107" s="261">
        <v>910</v>
      </c>
      <c r="K107" s="257"/>
      <c r="L107" s="261">
        <v>910</v>
      </c>
      <c r="M107" s="262">
        <v>9.4555900000000008</v>
      </c>
      <c r="N107" s="262" t="s">
        <v>1203</v>
      </c>
      <c r="O107" s="261"/>
      <c r="P107" s="262" t="s">
        <v>1203</v>
      </c>
      <c r="Q107" s="262">
        <v>910</v>
      </c>
    </row>
    <row r="108" spans="1:18">
      <c r="A108" s="267"/>
      <c r="B108" s="267"/>
      <c r="C108" s="269"/>
      <c r="D108" s="269"/>
      <c r="E108" s="267"/>
      <c r="F108" s="270"/>
      <c r="G108" s="270"/>
      <c r="H108" s="270"/>
      <c r="I108" s="267"/>
      <c r="J108" s="270"/>
      <c r="K108" s="267"/>
      <c r="L108" s="270"/>
      <c r="M108" s="271"/>
      <c r="N108" s="272">
        <v>9.9930999999999992E-2</v>
      </c>
      <c r="O108" s="273">
        <v>0</v>
      </c>
      <c r="P108" s="272">
        <v>9.9930999999999992E-2</v>
      </c>
      <c r="Q108" s="278">
        <v>910</v>
      </c>
    </row>
    <row r="109" spans="1:18">
      <c r="A109" s="276"/>
      <c r="B109" s="276"/>
      <c r="C109" s="269"/>
      <c r="D109" s="269"/>
      <c r="E109" s="276"/>
      <c r="F109" s="277"/>
      <c r="G109" s="276"/>
      <c r="H109" s="277"/>
      <c r="I109" s="276"/>
      <c r="J109" s="277"/>
      <c r="K109" s="276"/>
      <c r="L109" s="277"/>
      <c r="M109" s="271"/>
      <c r="N109" s="271" t="s">
        <v>1203</v>
      </c>
      <c r="O109" s="270"/>
      <c r="P109" s="271" t="s">
        <v>1203</v>
      </c>
      <c r="Q109" s="271" t="s">
        <v>1203</v>
      </c>
    </row>
    <row r="110" spans="1:18" s="264" customFormat="1">
      <c r="A110" s="257" t="s">
        <v>1205</v>
      </c>
      <c r="B110" s="257">
        <v>1525</v>
      </c>
      <c r="C110" s="259">
        <v>64739</v>
      </c>
      <c r="D110" s="259">
        <v>64828</v>
      </c>
      <c r="E110" s="257">
        <v>1512</v>
      </c>
      <c r="F110" s="261">
        <v>800</v>
      </c>
      <c r="G110" s="257"/>
      <c r="H110" s="261">
        <v>800</v>
      </c>
      <c r="I110" s="257"/>
      <c r="J110" s="261">
        <v>800</v>
      </c>
      <c r="K110" s="257"/>
      <c r="L110" s="261">
        <v>800</v>
      </c>
      <c r="M110" s="262">
        <v>1.489487</v>
      </c>
      <c r="N110" s="262">
        <v>1.489487</v>
      </c>
      <c r="O110" s="261"/>
      <c r="P110" s="262">
        <v>1.489487</v>
      </c>
      <c r="Q110" s="262" t="s">
        <v>1203</v>
      </c>
      <c r="R110" s="263"/>
    </row>
    <row r="111" spans="1:18">
      <c r="A111" s="257" t="s">
        <v>1205</v>
      </c>
      <c r="B111" s="258">
        <v>1538</v>
      </c>
      <c r="C111" s="265">
        <v>64828</v>
      </c>
      <c r="D111" s="266">
        <v>64921</v>
      </c>
      <c r="E111" s="258">
        <v>1525</v>
      </c>
      <c r="F111" s="261">
        <v>800</v>
      </c>
      <c r="G111" s="261"/>
      <c r="H111" s="261">
        <v>800</v>
      </c>
      <c r="I111" s="261"/>
      <c r="J111" s="261">
        <v>800</v>
      </c>
      <c r="K111" s="261"/>
      <c r="L111" s="261">
        <v>800</v>
      </c>
      <c r="M111" s="262">
        <v>2.5201495</v>
      </c>
      <c r="N111" s="262">
        <v>2.5201495</v>
      </c>
      <c r="O111" s="261"/>
      <c r="P111" s="262">
        <v>2.5201495</v>
      </c>
      <c r="Q111" s="262" t="s">
        <v>1203</v>
      </c>
    </row>
    <row r="112" spans="1:18">
      <c r="A112" s="274" t="s">
        <v>1205</v>
      </c>
      <c r="B112" s="274">
        <v>1551</v>
      </c>
      <c r="C112" s="265">
        <v>64921</v>
      </c>
      <c r="D112" s="265">
        <v>65015</v>
      </c>
      <c r="E112" s="274">
        <v>1538</v>
      </c>
      <c r="F112" s="275">
        <v>800</v>
      </c>
      <c r="G112" s="274"/>
      <c r="H112" s="275">
        <v>800</v>
      </c>
      <c r="I112" s="274"/>
      <c r="J112" s="275">
        <v>800</v>
      </c>
      <c r="K112" s="274"/>
      <c r="L112" s="275">
        <v>800</v>
      </c>
      <c r="M112" s="262">
        <v>0.93030500000000005</v>
      </c>
      <c r="N112" s="262">
        <v>0.93030500000000005</v>
      </c>
      <c r="O112" s="261"/>
      <c r="P112" s="262">
        <v>0.93030500000000005</v>
      </c>
      <c r="Q112" s="262" t="s">
        <v>1203</v>
      </c>
    </row>
    <row r="113" spans="1:18">
      <c r="A113" s="257" t="s">
        <v>1205</v>
      </c>
      <c r="B113" s="258">
        <v>1564</v>
      </c>
      <c r="C113" s="265">
        <v>65015</v>
      </c>
      <c r="D113" s="265">
        <v>65103</v>
      </c>
      <c r="E113" s="258">
        <v>1551</v>
      </c>
      <c r="F113" s="261">
        <v>800</v>
      </c>
      <c r="G113" s="261"/>
      <c r="H113" s="261">
        <v>800</v>
      </c>
      <c r="I113" s="261"/>
      <c r="J113" s="261">
        <v>800</v>
      </c>
      <c r="K113" s="261"/>
      <c r="L113" s="261">
        <v>800</v>
      </c>
      <c r="M113" s="262">
        <v>6.6861249999999997</v>
      </c>
      <c r="N113" s="262">
        <v>6.6861249999999997</v>
      </c>
      <c r="O113" s="261"/>
      <c r="P113" s="262">
        <v>6.6861249999999997</v>
      </c>
      <c r="Q113" s="262" t="s">
        <v>1203</v>
      </c>
    </row>
    <row r="114" spans="1:18">
      <c r="A114" s="274" t="s">
        <v>1205</v>
      </c>
      <c r="B114" s="274">
        <v>1577</v>
      </c>
      <c r="C114" s="265">
        <v>65103</v>
      </c>
      <c r="D114" s="265">
        <v>65192</v>
      </c>
      <c r="E114" s="274">
        <v>1564</v>
      </c>
      <c r="F114" s="275">
        <v>800</v>
      </c>
      <c r="G114" s="275"/>
      <c r="H114" s="275">
        <v>800</v>
      </c>
      <c r="I114" s="274"/>
      <c r="J114" s="275">
        <v>800</v>
      </c>
      <c r="K114" s="274"/>
      <c r="L114" s="275">
        <v>800</v>
      </c>
      <c r="M114" s="262">
        <v>7.2524119999999996</v>
      </c>
      <c r="N114" s="262" t="s">
        <v>1203</v>
      </c>
      <c r="O114" s="261"/>
      <c r="P114" s="262" t="s">
        <v>1203</v>
      </c>
      <c r="Q114" s="262">
        <v>800</v>
      </c>
    </row>
    <row r="115" spans="1:18">
      <c r="A115" s="276"/>
      <c r="B115" s="276"/>
      <c r="C115" s="269"/>
      <c r="D115" s="269"/>
      <c r="E115" s="276"/>
      <c r="F115" s="277"/>
      <c r="G115" s="277"/>
      <c r="H115" s="277"/>
      <c r="I115" s="276"/>
      <c r="J115" s="277"/>
      <c r="K115" s="276"/>
      <c r="L115" s="277"/>
      <c r="M115" s="271"/>
      <c r="N115" s="272">
        <v>11.6260665</v>
      </c>
      <c r="O115" s="273">
        <v>0</v>
      </c>
      <c r="P115" s="278">
        <v>11.6260665</v>
      </c>
      <c r="Q115" s="278">
        <v>800</v>
      </c>
    </row>
    <row r="116" spans="1:18">
      <c r="A116" s="267"/>
      <c r="B116" s="268"/>
      <c r="C116" s="269"/>
      <c r="D116" s="279"/>
      <c r="E116" s="268"/>
      <c r="F116" s="270"/>
      <c r="G116" s="270"/>
      <c r="H116" s="270"/>
      <c r="I116" s="270"/>
      <c r="J116" s="270"/>
      <c r="K116" s="270"/>
      <c r="L116" s="270"/>
      <c r="M116" s="271"/>
      <c r="N116" s="271" t="s">
        <v>1203</v>
      </c>
      <c r="O116" s="270"/>
      <c r="P116" s="271" t="s">
        <v>1203</v>
      </c>
      <c r="Q116" s="271" t="s">
        <v>1203</v>
      </c>
    </row>
    <row r="117" spans="1:18" s="264" customFormat="1">
      <c r="A117" s="257" t="s">
        <v>1207</v>
      </c>
      <c r="B117" s="258" t="s">
        <v>1208</v>
      </c>
      <c r="C117" s="259">
        <v>64623</v>
      </c>
      <c r="D117" s="260">
        <v>64800</v>
      </c>
      <c r="E117" s="258" t="s">
        <v>1209</v>
      </c>
      <c r="F117" s="261">
        <v>200</v>
      </c>
      <c r="G117" s="261"/>
      <c r="H117" s="261">
        <v>200</v>
      </c>
      <c r="I117" s="261"/>
      <c r="J117" s="261">
        <v>200</v>
      </c>
      <c r="K117" s="261"/>
      <c r="L117" s="261">
        <v>200</v>
      </c>
      <c r="M117" s="262">
        <v>3.5754069999999998</v>
      </c>
      <c r="N117" s="262">
        <v>3.5754069999999998</v>
      </c>
      <c r="O117" s="261"/>
      <c r="P117" s="262">
        <v>3.5754069999999998</v>
      </c>
      <c r="Q117" s="262" t="s">
        <v>1203</v>
      </c>
      <c r="R117" s="263"/>
    </row>
    <row r="118" spans="1:18">
      <c r="A118" s="257" t="s">
        <v>1207</v>
      </c>
      <c r="B118" s="258" t="s">
        <v>1210</v>
      </c>
      <c r="C118" s="265">
        <v>64800</v>
      </c>
      <c r="D118" s="265">
        <v>64987</v>
      </c>
      <c r="E118" s="258" t="s">
        <v>1208</v>
      </c>
      <c r="F118" s="261">
        <v>200</v>
      </c>
      <c r="G118" s="261"/>
      <c r="H118" s="261">
        <v>200</v>
      </c>
      <c r="I118" s="261"/>
      <c r="J118" s="261">
        <v>200</v>
      </c>
      <c r="K118" s="261"/>
      <c r="L118" s="261">
        <v>200</v>
      </c>
      <c r="M118" s="262">
        <v>1.004826</v>
      </c>
      <c r="N118" s="262">
        <v>1.004826</v>
      </c>
      <c r="O118" s="261"/>
      <c r="P118" s="262">
        <v>1.004826</v>
      </c>
      <c r="Q118" s="262" t="s">
        <v>1203</v>
      </c>
    </row>
    <row r="119" spans="1:18">
      <c r="A119" s="257" t="s">
        <v>1207</v>
      </c>
      <c r="B119" s="258" t="s">
        <v>1211</v>
      </c>
      <c r="C119" s="265">
        <v>64987</v>
      </c>
      <c r="D119" s="265">
        <v>65164</v>
      </c>
      <c r="E119" s="258" t="s">
        <v>1210</v>
      </c>
      <c r="F119" s="261">
        <v>200</v>
      </c>
      <c r="G119" s="261"/>
      <c r="H119" s="261">
        <v>200</v>
      </c>
      <c r="I119" s="261"/>
      <c r="J119" s="261">
        <v>200</v>
      </c>
      <c r="K119" s="261"/>
      <c r="L119" s="261">
        <v>200</v>
      </c>
      <c r="M119" s="262">
        <v>3.2274845000000001</v>
      </c>
      <c r="N119" s="262" t="s">
        <v>1203</v>
      </c>
      <c r="O119" s="261"/>
      <c r="P119" s="262" t="s">
        <v>1203</v>
      </c>
      <c r="Q119" s="262">
        <v>200</v>
      </c>
    </row>
    <row r="120" spans="1:18">
      <c r="A120" s="267"/>
      <c r="B120" s="268"/>
      <c r="C120" s="269"/>
      <c r="D120" s="269"/>
      <c r="E120" s="268"/>
      <c r="F120" s="270"/>
      <c r="G120" s="270"/>
      <c r="H120" s="270"/>
      <c r="I120" s="270"/>
      <c r="J120" s="270"/>
      <c r="K120" s="270"/>
      <c r="L120" s="270"/>
      <c r="M120" s="271"/>
      <c r="N120" s="272">
        <v>4.5802329999999998</v>
      </c>
      <c r="O120" s="273">
        <v>0</v>
      </c>
      <c r="P120" s="272">
        <v>4.5802329999999998</v>
      </c>
      <c r="Q120" s="278">
        <v>200</v>
      </c>
    </row>
    <row r="121" spans="1:18">
      <c r="A121" s="267"/>
      <c r="B121" s="268"/>
      <c r="C121" s="269"/>
      <c r="D121" s="269"/>
      <c r="E121" s="268"/>
      <c r="F121" s="270"/>
      <c r="G121" s="270"/>
      <c r="H121" s="270"/>
      <c r="I121" s="270"/>
      <c r="J121" s="270"/>
      <c r="K121" s="270"/>
      <c r="L121" s="270"/>
      <c r="M121" s="271"/>
      <c r="N121" s="271" t="s">
        <v>1203</v>
      </c>
      <c r="O121" s="270"/>
      <c r="P121" s="271" t="s">
        <v>1203</v>
      </c>
      <c r="Q121" s="271" t="s">
        <v>1203</v>
      </c>
    </row>
    <row r="122" spans="1:18" s="264" customFormat="1">
      <c r="A122" s="257" t="s">
        <v>1207</v>
      </c>
      <c r="B122" s="257" t="s">
        <v>1212</v>
      </c>
      <c r="C122" s="259">
        <v>64631</v>
      </c>
      <c r="D122" s="259">
        <v>64807</v>
      </c>
      <c r="E122" s="257" t="s">
        <v>1213</v>
      </c>
      <c r="F122" s="261">
        <v>430</v>
      </c>
      <c r="G122" s="257"/>
      <c r="H122" s="261">
        <v>430</v>
      </c>
      <c r="I122" s="257"/>
      <c r="J122" s="261">
        <v>430</v>
      </c>
      <c r="K122" s="257"/>
      <c r="L122" s="261">
        <v>430</v>
      </c>
      <c r="M122" s="262">
        <v>6.180542</v>
      </c>
      <c r="N122" s="262">
        <v>6.180542</v>
      </c>
      <c r="O122" s="261"/>
      <c r="P122" s="262">
        <v>6.180542</v>
      </c>
      <c r="Q122" s="262" t="s">
        <v>1203</v>
      </c>
      <c r="R122" s="263"/>
    </row>
    <row r="123" spans="1:18">
      <c r="A123" s="274" t="s">
        <v>1207</v>
      </c>
      <c r="B123" s="274" t="s">
        <v>1214</v>
      </c>
      <c r="C123" s="265">
        <v>64807</v>
      </c>
      <c r="D123" s="265">
        <v>64994</v>
      </c>
      <c r="E123" s="274" t="s">
        <v>1212</v>
      </c>
      <c r="F123" s="275">
        <v>430</v>
      </c>
      <c r="G123" s="274"/>
      <c r="H123" s="275">
        <v>430</v>
      </c>
      <c r="I123" s="274"/>
      <c r="J123" s="275">
        <v>430</v>
      </c>
      <c r="K123" s="274"/>
      <c r="L123" s="275">
        <v>430</v>
      </c>
      <c r="M123" s="262">
        <v>2.1492249999999999</v>
      </c>
      <c r="N123" s="262">
        <v>2.1492249999999999</v>
      </c>
      <c r="O123" s="261"/>
      <c r="P123" s="262">
        <v>2.1492249999999999</v>
      </c>
      <c r="Q123" s="262" t="s">
        <v>1203</v>
      </c>
    </row>
    <row r="124" spans="1:18">
      <c r="A124" s="274" t="s">
        <v>1207</v>
      </c>
      <c r="B124" s="274" t="s">
        <v>1215</v>
      </c>
      <c r="C124" s="265">
        <v>64994</v>
      </c>
      <c r="D124" s="265">
        <v>65171</v>
      </c>
      <c r="E124" s="274" t="s">
        <v>1214</v>
      </c>
      <c r="F124" s="275">
        <v>430</v>
      </c>
      <c r="G124" s="274"/>
      <c r="H124" s="275">
        <v>430</v>
      </c>
      <c r="I124" s="274"/>
      <c r="J124" s="275">
        <v>430</v>
      </c>
      <c r="K124" s="274"/>
      <c r="L124" s="275">
        <v>430</v>
      </c>
      <c r="M124" s="262">
        <v>5.9209849999999999</v>
      </c>
      <c r="N124" s="262" t="s">
        <v>1203</v>
      </c>
      <c r="O124" s="261"/>
      <c r="P124" s="262" t="s">
        <v>1203</v>
      </c>
      <c r="Q124" s="262">
        <v>430</v>
      </c>
    </row>
    <row r="125" spans="1:18">
      <c r="A125" s="276"/>
      <c r="B125" s="276"/>
      <c r="C125" s="269"/>
      <c r="D125" s="269"/>
      <c r="E125" s="276"/>
      <c r="F125" s="277"/>
      <c r="G125" s="276"/>
      <c r="H125" s="277"/>
      <c r="I125" s="276"/>
      <c r="J125" s="277"/>
      <c r="K125" s="276"/>
      <c r="L125" s="277"/>
      <c r="M125" s="271"/>
      <c r="N125" s="272">
        <v>8.3297670000000004</v>
      </c>
      <c r="O125" s="273">
        <v>0</v>
      </c>
      <c r="P125" s="272">
        <v>8.3297670000000004</v>
      </c>
      <c r="Q125" s="278">
        <v>430</v>
      </c>
    </row>
    <row r="126" spans="1:18">
      <c r="A126" s="276"/>
      <c r="B126" s="276"/>
      <c r="C126" s="269"/>
      <c r="D126" s="269"/>
      <c r="E126" s="276"/>
      <c r="F126" s="277"/>
      <c r="G126" s="276"/>
      <c r="H126" s="277"/>
      <c r="I126" s="276"/>
      <c r="J126" s="277"/>
      <c r="K126" s="276"/>
      <c r="L126" s="277"/>
      <c r="M126" s="271"/>
      <c r="N126" s="271" t="s">
        <v>1203</v>
      </c>
      <c r="O126" s="270"/>
      <c r="P126" s="271" t="s">
        <v>1203</v>
      </c>
      <c r="Q126" s="271" t="s">
        <v>1203</v>
      </c>
    </row>
    <row r="127" spans="1:18" s="264" customFormat="1">
      <c r="A127" s="262" t="s">
        <v>1207</v>
      </c>
      <c r="B127" s="260" t="s">
        <v>1216</v>
      </c>
      <c r="C127" s="260">
        <v>64637</v>
      </c>
      <c r="D127" s="260">
        <v>64814</v>
      </c>
      <c r="E127" s="262" t="s">
        <v>1217</v>
      </c>
      <c r="F127" s="261">
        <v>300</v>
      </c>
      <c r="G127" s="262"/>
      <c r="H127" s="261">
        <v>300</v>
      </c>
      <c r="I127" s="262"/>
      <c r="J127" s="261">
        <v>300</v>
      </c>
      <c r="K127" s="262"/>
      <c r="L127" s="261">
        <v>300</v>
      </c>
      <c r="M127" s="262">
        <v>2.9892500000000002</v>
      </c>
      <c r="N127" s="262">
        <v>2.9892500000000002</v>
      </c>
      <c r="O127" s="261"/>
      <c r="P127" s="262">
        <v>2.9892500000000002</v>
      </c>
      <c r="Q127" s="262" t="s">
        <v>1203</v>
      </c>
      <c r="R127" s="263"/>
    </row>
    <row r="128" spans="1:18">
      <c r="A128" s="257" t="s">
        <v>1207</v>
      </c>
      <c r="B128" s="258" t="s">
        <v>1218</v>
      </c>
      <c r="C128" s="265">
        <v>64814</v>
      </c>
      <c r="D128" s="266">
        <v>65001</v>
      </c>
      <c r="E128" s="258" t="s">
        <v>1216</v>
      </c>
      <c r="F128" s="261">
        <v>300</v>
      </c>
      <c r="G128" s="261"/>
      <c r="H128" s="261">
        <v>300</v>
      </c>
      <c r="I128" s="261"/>
      <c r="J128" s="261">
        <v>300</v>
      </c>
      <c r="K128" s="261"/>
      <c r="L128" s="261">
        <v>300</v>
      </c>
      <c r="M128" s="262">
        <v>1.2468399999999999</v>
      </c>
      <c r="N128" s="262">
        <v>1.2468399999999999</v>
      </c>
      <c r="O128" s="261"/>
      <c r="P128" s="262">
        <v>1.2468399999999999</v>
      </c>
      <c r="Q128" s="262" t="s">
        <v>1203</v>
      </c>
    </row>
    <row r="129" spans="1:18">
      <c r="A129" s="257" t="s">
        <v>1207</v>
      </c>
      <c r="B129" s="258" t="s">
        <v>1219</v>
      </c>
      <c r="C129" s="265">
        <v>65001</v>
      </c>
      <c r="D129" s="265">
        <v>65178</v>
      </c>
      <c r="E129" s="258" t="s">
        <v>1218</v>
      </c>
      <c r="F129" s="261">
        <v>300</v>
      </c>
      <c r="G129" s="261"/>
      <c r="H129" s="261">
        <v>300</v>
      </c>
      <c r="I129" s="261"/>
      <c r="J129" s="261">
        <v>300</v>
      </c>
      <c r="K129" s="261"/>
      <c r="L129" s="261">
        <v>300</v>
      </c>
      <c r="M129" s="262">
        <v>3.9978750000000001</v>
      </c>
      <c r="N129" s="262" t="s">
        <v>1203</v>
      </c>
      <c r="O129" s="261"/>
      <c r="P129" s="262" t="s">
        <v>1203</v>
      </c>
      <c r="Q129" s="262">
        <v>300</v>
      </c>
    </row>
    <row r="130" spans="1:18">
      <c r="A130" s="267"/>
      <c r="B130" s="268"/>
      <c r="C130" s="269"/>
      <c r="D130" s="269"/>
      <c r="E130" s="268"/>
      <c r="F130" s="270"/>
      <c r="G130" s="270"/>
      <c r="H130" s="270"/>
      <c r="I130" s="270"/>
      <c r="J130" s="270"/>
      <c r="K130" s="270"/>
      <c r="L130" s="270"/>
      <c r="M130" s="271"/>
      <c r="N130" s="272">
        <v>4.2360899999999999</v>
      </c>
      <c r="O130" s="273">
        <v>0</v>
      </c>
      <c r="P130" s="272">
        <v>4.2360899999999999</v>
      </c>
      <c r="Q130" s="278">
        <v>300</v>
      </c>
    </row>
    <row r="131" spans="1:18">
      <c r="A131" s="267"/>
      <c r="B131" s="268"/>
      <c r="C131" s="269"/>
      <c r="D131" s="279"/>
      <c r="E131" s="268"/>
      <c r="F131" s="270"/>
      <c r="G131" s="270"/>
      <c r="H131" s="270"/>
      <c r="I131" s="270"/>
      <c r="J131" s="270"/>
      <c r="K131" s="270"/>
      <c r="L131" s="270"/>
      <c r="M131" s="271"/>
      <c r="N131" s="271" t="s">
        <v>1203</v>
      </c>
      <c r="O131" s="270"/>
      <c r="P131" s="271" t="s">
        <v>1203</v>
      </c>
      <c r="Q131" s="271" t="s">
        <v>1203</v>
      </c>
    </row>
    <row r="132" spans="1:18" s="264" customFormat="1">
      <c r="A132" s="257" t="s">
        <v>1207</v>
      </c>
      <c r="B132" s="257" t="s">
        <v>1220</v>
      </c>
      <c r="C132" s="259">
        <v>64644</v>
      </c>
      <c r="D132" s="259">
        <v>64821</v>
      </c>
      <c r="E132" s="257" t="s">
        <v>1221</v>
      </c>
      <c r="F132" s="261"/>
      <c r="G132" s="257">
        <v>2000</v>
      </c>
      <c r="H132" s="261">
        <v>2000</v>
      </c>
      <c r="I132" s="257">
        <v>189.86799999999999</v>
      </c>
      <c r="J132" s="261">
        <v>2000</v>
      </c>
      <c r="K132" s="257"/>
      <c r="L132" s="261">
        <v>2000</v>
      </c>
      <c r="M132" s="262">
        <v>40.700851999999998</v>
      </c>
      <c r="N132" s="262">
        <v>40.700851999999998</v>
      </c>
      <c r="O132" s="261"/>
      <c r="P132" s="262">
        <v>40.700851999999998</v>
      </c>
      <c r="Q132" s="262" t="s">
        <v>1203</v>
      </c>
      <c r="R132" s="263"/>
    </row>
    <row r="133" spans="1:18">
      <c r="A133" s="274" t="s">
        <v>1207</v>
      </c>
      <c r="B133" s="274" t="s">
        <v>1222</v>
      </c>
      <c r="C133" s="265">
        <v>64821</v>
      </c>
      <c r="D133" s="265">
        <v>65008</v>
      </c>
      <c r="E133" s="274" t="s">
        <v>1220</v>
      </c>
      <c r="F133" s="275">
        <v>2000</v>
      </c>
      <c r="G133" s="274"/>
      <c r="H133" s="275">
        <v>2000</v>
      </c>
      <c r="I133" s="274"/>
      <c r="J133" s="275">
        <v>1524</v>
      </c>
      <c r="K133" s="274">
        <v>476</v>
      </c>
      <c r="L133" s="275">
        <v>2000</v>
      </c>
      <c r="M133" s="262">
        <v>14.191492</v>
      </c>
      <c r="N133" s="262">
        <v>14.191492</v>
      </c>
      <c r="O133" s="261">
        <v>1000</v>
      </c>
      <c r="P133" s="262">
        <v>1014.191492</v>
      </c>
      <c r="Q133" s="262" t="s">
        <v>1203</v>
      </c>
    </row>
    <row r="134" spans="1:18">
      <c r="A134" s="274" t="s">
        <v>1207</v>
      </c>
      <c r="B134" s="274" t="s">
        <v>1223</v>
      </c>
      <c r="C134" s="265">
        <v>65008</v>
      </c>
      <c r="D134" s="265">
        <v>65185</v>
      </c>
      <c r="E134" s="274" t="s">
        <v>1222</v>
      </c>
      <c r="F134" s="275">
        <v>1000</v>
      </c>
      <c r="G134" s="274"/>
      <c r="H134" s="275">
        <v>1000</v>
      </c>
      <c r="I134" s="274">
        <v>1000</v>
      </c>
      <c r="J134" s="275">
        <v>1000</v>
      </c>
      <c r="K134" s="274"/>
      <c r="L134" s="275">
        <v>1000</v>
      </c>
      <c r="M134" s="262">
        <v>14.197604999999999</v>
      </c>
      <c r="N134" s="262" t="s">
        <v>1203</v>
      </c>
      <c r="O134" s="261"/>
      <c r="P134" s="262" t="s">
        <v>1203</v>
      </c>
      <c r="Q134" s="262">
        <v>1000</v>
      </c>
    </row>
    <row r="135" spans="1:18">
      <c r="A135" s="276"/>
      <c r="B135" s="276"/>
      <c r="C135" s="269"/>
      <c r="D135" s="269"/>
      <c r="E135" s="276"/>
      <c r="F135" s="277"/>
      <c r="G135" s="276"/>
      <c r="H135" s="277"/>
      <c r="I135" s="276"/>
      <c r="J135" s="277"/>
      <c r="K135" s="276"/>
      <c r="L135" s="277"/>
      <c r="M135" s="271"/>
      <c r="N135" s="272">
        <v>54.892343999999994</v>
      </c>
      <c r="O135" s="273">
        <v>1000</v>
      </c>
      <c r="P135" s="278">
        <v>1054.8923440000001</v>
      </c>
      <c r="Q135" s="278">
        <v>1000</v>
      </c>
    </row>
    <row r="136" spans="1:18">
      <c r="A136" s="276"/>
      <c r="B136" s="276"/>
      <c r="C136" s="269"/>
      <c r="D136" s="269"/>
      <c r="E136" s="276"/>
      <c r="F136" s="277"/>
      <c r="G136" s="276"/>
      <c r="H136" s="277"/>
      <c r="I136" s="276"/>
      <c r="J136" s="277"/>
      <c r="K136" s="276"/>
      <c r="L136" s="277"/>
      <c r="M136" s="271"/>
      <c r="N136" s="271" t="s">
        <v>1203</v>
      </c>
      <c r="O136" s="270"/>
      <c r="P136" s="271" t="s">
        <v>1203</v>
      </c>
      <c r="Q136" s="271" t="s">
        <v>1203</v>
      </c>
    </row>
    <row r="137" spans="1:18" s="264" customFormat="1">
      <c r="A137" s="257" t="s">
        <v>1207</v>
      </c>
      <c r="B137" s="257" t="s">
        <v>1224</v>
      </c>
      <c r="C137" s="260">
        <v>64652</v>
      </c>
      <c r="D137" s="260">
        <v>64828</v>
      </c>
      <c r="E137" s="257" t="s">
        <v>1225</v>
      </c>
      <c r="F137" s="261">
        <v>225</v>
      </c>
      <c r="G137" s="280"/>
      <c r="H137" s="261">
        <v>225</v>
      </c>
      <c r="I137" s="280"/>
      <c r="J137" s="261">
        <v>195</v>
      </c>
      <c r="K137" s="261">
        <v>30</v>
      </c>
      <c r="L137" s="261">
        <v>225</v>
      </c>
      <c r="M137" s="262">
        <v>5.4564199999999996</v>
      </c>
      <c r="N137" s="262">
        <v>5.4564199999999996</v>
      </c>
      <c r="O137" s="261"/>
      <c r="P137" s="262">
        <v>5.4564199999999996</v>
      </c>
      <c r="Q137" s="262" t="s">
        <v>1203</v>
      </c>
      <c r="R137" s="263"/>
    </row>
    <row r="138" spans="1:18">
      <c r="A138" s="257" t="s">
        <v>1207</v>
      </c>
      <c r="B138" s="258" t="s">
        <v>1226</v>
      </c>
      <c r="C138" s="265">
        <v>64828</v>
      </c>
      <c r="D138" s="266">
        <v>65015</v>
      </c>
      <c r="E138" s="258" t="s">
        <v>1227</v>
      </c>
      <c r="F138" s="261">
        <v>225</v>
      </c>
      <c r="G138" s="261"/>
      <c r="H138" s="261">
        <v>225</v>
      </c>
      <c r="I138" s="261"/>
      <c r="J138" s="261">
        <v>225</v>
      </c>
      <c r="K138" s="261"/>
      <c r="L138" s="261">
        <v>225</v>
      </c>
      <c r="M138" s="262">
        <v>1.969238</v>
      </c>
      <c r="N138" s="262">
        <v>1.969238</v>
      </c>
      <c r="O138" s="261"/>
      <c r="P138" s="262">
        <v>1.969238</v>
      </c>
      <c r="Q138" s="262" t="s">
        <v>1203</v>
      </c>
    </row>
    <row r="139" spans="1:18">
      <c r="A139" s="257" t="s">
        <v>1207</v>
      </c>
      <c r="B139" s="258" t="s">
        <v>1228</v>
      </c>
      <c r="C139" s="265">
        <v>65015</v>
      </c>
      <c r="D139" s="265">
        <v>65192</v>
      </c>
      <c r="E139" s="258" t="s">
        <v>1229</v>
      </c>
      <c r="F139" s="261">
        <v>225</v>
      </c>
      <c r="G139" s="261"/>
      <c r="H139" s="261">
        <v>225</v>
      </c>
      <c r="I139" s="261"/>
      <c r="J139" s="261">
        <v>225</v>
      </c>
      <c r="K139" s="261"/>
      <c r="L139" s="261">
        <v>225</v>
      </c>
      <c r="M139" s="262">
        <v>3.9901710000000001</v>
      </c>
      <c r="N139" s="262" t="s">
        <v>1203</v>
      </c>
      <c r="O139" s="261"/>
      <c r="P139" s="262" t="s">
        <v>1203</v>
      </c>
      <c r="Q139" s="262">
        <v>225</v>
      </c>
    </row>
    <row r="140" spans="1:18">
      <c r="A140" s="267"/>
      <c r="B140" s="268"/>
      <c r="C140" s="269"/>
      <c r="D140" s="269"/>
      <c r="E140" s="268"/>
      <c r="F140" s="270"/>
      <c r="G140" s="270"/>
      <c r="H140" s="270"/>
      <c r="I140" s="270"/>
      <c r="J140" s="270"/>
      <c r="K140" s="270"/>
      <c r="L140" s="270"/>
      <c r="M140" s="271"/>
      <c r="N140" s="272">
        <v>7.4256579999999994</v>
      </c>
      <c r="O140" s="273">
        <v>0</v>
      </c>
      <c r="P140" s="278">
        <v>7.4256579999999994</v>
      </c>
      <c r="Q140" s="278">
        <v>225</v>
      </c>
    </row>
    <row r="141" spans="1:18">
      <c r="A141" s="267"/>
      <c r="B141" s="268"/>
      <c r="C141" s="269"/>
      <c r="D141" s="279"/>
      <c r="E141" s="268"/>
      <c r="F141" s="270"/>
      <c r="G141" s="270"/>
      <c r="H141" s="270"/>
      <c r="I141" s="270"/>
      <c r="J141" s="270"/>
      <c r="K141" s="270"/>
      <c r="L141" s="270"/>
      <c r="M141" s="271"/>
      <c r="N141" s="271" t="s">
        <v>1203</v>
      </c>
      <c r="O141" s="270"/>
      <c r="P141" s="271" t="s">
        <v>1203</v>
      </c>
      <c r="Q141" s="271" t="s">
        <v>1203</v>
      </c>
    </row>
    <row r="142" spans="1:18" s="264" customFormat="1">
      <c r="A142" s="257" t="s">
        <v>1207</v>
      </c>
      <c r="B142" s="257" t="s">
        <v>1230</v>
      </c>
      <c r="C142" s="259">
        <v>64659</v>
      </c>
      <c r="D142" s="259">
        <v>64835</v>
      </c>
      <c r="E142" s="257" t="s">
        <v>1231</v>
      </c>
      <c r="F142" s="261">
        <v>500</v>
      </c>
      <c r="G142" s="257"/>
      <c r="H142" s="261">
        <v>500</v>
      </c>
      <c r="I142" s="257"/>
      <c r="J142" s="261">
        <v>0</v>
      </c>
      <c r="K142" s="261">
        <v>500</v>
      </c>
      <c r="L142" s="261">
        <v>500</v>
      </c>
      <c r="M142" s="262">
        <v>8.6</v>
      </c>
      <c r="N142" s="262">
        <v>8.6</v>
      </c>
      <c r="O142" s="261"/>
      <c r="P142" s="262">
        <v>8.6</v>
      </c>
      <c r="Q142" s="262" t="s">
        <v>1203</v>
      </c>
      <c r="R142" s="263"/>
    </row>
    <row r="143" spans="1:18">
      <c r="A143" s="274" t="s">
        <v>1207</v>
      </c>
      <c r="B143" s="274" t="s">
        <v>1232</v>
      </c>
      <c r="C143" s="265">
        <v>64835</v>
      </c>
      <c r="D143" s="265">
        <v>65022</v>
      </c>
      <c r="E143" s="274" t="s">
        <v>1233</v>
      </c>
      <c r="F143" s="275">
        <v>500</v>
      </c>
      <c r="G143" s="274"/>
      <c r="H143" s="275">
        <v>500</v>
      </c>
      <c r="I143" s="274"/>
      <c r="J143" s="275">
        <v>500</v>
      </c>
      <c r="K143" s="274"/>
      <c r="L143" s="275">
        <v>500</v>
      </c>
      <c r="M143" s="262">
        <v>3.9768340000000002</v>
      </c>
      <c r="N143" s="262">
        <v>3.9768340000000002</v>
      </c>
      <c r="O143" s="261"/>
      <c r="P143" s="262">
        <v>3.9768340000000002</v>
      </c>
      <c r="Q143" s="262" t="s">
        <v>1203</v>
      </c>
    </row>
    <row r="144" spans="1:18">
      <c r="A144" s="274" t="s">
        <v>1207</v>
      </c>
      <c r="B144" s="274" t="s">
        <v>1234</v>
      </c>
      <c r="C144" s="265">
        <v>65022</v>
      </c>
      <c r="D144" s="265">
        <v>65198</v>
      </c>
      <c r="E144" s="274" t="s">
        <v>1232</v>
      </c>
      <c r="F144" s="275">
        <v>500</v>
      </c>
      <c r="G144" s="274"/>
      <c r="H144" s="275">
        <v>500</v>
      </c>
      <c r="I144" s="274"/>
      <c r="J144" s="275">
        <v>500</v>
      </c>
      <c r="K144" s="274"/>
      <c r="L144" s="275">
        <v>500</v>
      </c>
      <c r="M144" s="262">
        <v>8.5527929999999994</v>
      </c>
      <c r="N144" s="262" t="s">
        <v>1203</v>
      </c>
      <c r="O144" s="261"/>
      <c r="P144" s="262" t="s">
        <v>1203</v>
      </c>
      <c r="Q144" s="262">
        <v>500</v>
      </c>
    </row>
    <row r="145" spans="1:18">
      <c r="A145" s="276"/>
      <c r="B145" s="276"/>
      <c r="C145" s="269"/>
      <c r="D145" s="269"/>
      <c r="E145" s="276"/>
      <c r="F145" s="277"/>
      <c r="G145" s="276"/>
      <c r="H145" s="277"/>
      <c r="I145" s="276"/>
      <c r="J145" s="277"/>
      <c r="K145" s="276"/>
      <c r="L145" s="277"/>
      <c r="M145" s="271"/>
      <c r="N145" s="272">
        <v>12.576834</v>
      </c>
      <c r="O145" s="273">
        <v>0</v>
      </c>
      <c r="P145" s="278">
        <v>12.576834</v>
      </c>
      <c r="Q145" s="278">
        <v>500</v>
      </c>
    </row>
    <row r="146" spans="1:18">
      <c r="A146" s="276"/>
      <c r="B146" s="276"/>
      <c r="C146" s="269"/>
      <c r="D146" s="269"/>
      <c r="E146" s="276"/>
      <c r="F146" s="277"/>
      <c r="G146" s="276"/>
      <c r="H146" s="277"/>
      <c r="I146" s="276"/>
      <c r="J146" s="277"/>
      <c r="K146" s="276"/>
      <c r="L146" s="277"/>
      <c r="M146" s="271"/>
      <c r="N146" s="271" t="s">
        <v>1203</v>
      </c>
      <c r="O146" s="270"/>
      <c r="P146" s="271" t="s">
        <v>1203</v>
      </c>
      <c r="Q146" s="271" t="s">
        <v>1203</v>
      </c>
    </row>
    <row r="147" spans="1:18" s="264" customFormat="1">
      <c r="A147" s="257" t="s">
        <v>1207</v>
      </c>
      <c r="B147" s="258" t="s">
        <v>1235</v>
      </c>
      <c r="C147" s="259">
        <v>64680</v>
      </c>
      <c r="D147" s="260">
        <v>64856</v>
      </c>
      <c r="E147" s="258" t="s">
        <v>1236</v>
      </c>
      <c r="F147" s="261">
        <v>200</v>
      </c>
      <c r="G147" s="261">
        <v>1000</v>
      </c>
      <c r="H147" s="261">
        <v>1200</v>
      </c>
      <c r="I147" s="261"/>
      <c r="J147" s="261">
        <v>1200</v>
      </c>
      <c r="K147" s="261"/>
      <c r="L147" s="261">
        <v>1200</v>
      </c>
      <c r="M147" s="262">
        <v>28.309286499999999</v>
      </c>
      <c r="N147" s="262">
        <v>28.309286499999999</v>
      </c>
      <c r="O147" s="261"/>
      <c r="P147" s="262">
        <v>28.309286499999999</v>
      </c>
      <c r="Q147" s="262" t="s">
        <v>1203</v>
      </c>
      <c r="R147" s="263"/>
    </row>
    <row r="148" spans="1:18">
      <c r="A148" s="257" t="s">
        <v>1207</v>
      </c>
      <c r="B148" s="258" t="s">
        <v>1237</v>
      </c>
      <c r="C148" s="265">
        <v>64856</v>
      </c>
      <c r="D148" s="266">
        <v>65043</v>
      </c>
      <c r="E148" s="258" t="s">
        <v>1235</v>
      </c>
      <c r="F148" s="261">
        <v>1200</v>
      </c>
      <c r="G148" s="261"/>
      <c r="H148" s="261">
        <v>1200</v>
      </c>
      <c r="I148" s="261"/>
      <c r="J148" s="261">
        <v>1200</v>
      </c>
      <c r="K148" s="261"/>
      <c r="L148" s="261">
        <v>1200</v>
      </c>
      <c r="M148" s="262">
        <v>8.5089170000000003</v>
      </c>
      <c r="N148" s="262">
        <v>8.5089170000000003</v>
      </c>
      <c r="O148" s="261">
        <v>600</v>
      </c>
      <c r="P148" s="262">
        <v>608.508917</v>
      </c>
      <c r="Q148" s="262" t="s">
        <v>1203</v>
      </c>
    </row>
    <row r="149" spans="1:18">
      <c r="A149" s="257" t="s">
        <v>1207</v>
      </c>
      <c r="B149" s="258" t="s">
        <v>1238</v>
      </c>
      <c r="C149" s="265">
        <v>65043</v>
      </c>
      <c r="D149" s="265">
        <v>65219</v>
      </c>
      <c r="E149" s="258" t="s">
        <v>1239</v>
      </c>
      <c r="F149" s="261">
        <v>600</v>
      </c>
      <c r="G149" s="261"/>
      <c r="H149" s="261">
        <v>600</v>
      </c>
      <c r="I149" s="261">
        <v>600</v>
      </c>
      <c r="J149" s="261">
        <v>600</v>
      </c>
      <c r="K149" s="261"/>
      <c r="L149" s="261">
        <v>600</v>
      </c>
      <c r="M149" s="262">
        <v>10.827396</v>
      </c>
      <c r="N149" s="262" t="s">
        <v>1203</v>
      </c>
      <c r="O149" s="261"/>
      <c r="P149" s="262" t="s">
        <v>1203</v>
      </c>
      <c r="Q149" s="262">
        <v>600</v>
      </c>
    </row>
    <row r="150" spans="1:18">
      <c r="A150" s="267"/>
      <c r="B150" s="268"/>
      <c r="C150" s="269"/>
      <c r="D150" s="269"/>
      <c r="E150" s="268"/>
      <c r="F150" s="270"/>
      <c r="G150" s="270"/>
      <c r="H150" s="270"/>
      <c r="I150" s="270"/>
      <c r="J150" s="270"/>
      <c r="K150" s="270"/>
      <c r="L150" s="270"/>
      <c r="M150" s="271"/>
      <c r="N150" s="272">
        <v>36.818203499999996</v>
      </c>
      <c r="O150" s="273">
        <v>600</v>
      </c>
      <c r="P150" s="278">
        <v>636.81820349999998</v>
      </c>
      <c r="Q150" s="278">
        <v>600</v>
      </c>
    </row>
    <row r="151" spans="1:18">
      <c r="A151" s="267"/>
      <c r="B151" s="268"/>
      <c r="C151" s="269"/>
      <c r="D151" s="279"/>
      <c r="E151" s="268"/>
      <c r="F151" s="270"/>
      <c r="G151" s="270"/>
      <c r="H151" s="270"/>
      <c r="I151" s="270"/>
      <c r="J151" s="270"/>
      <c r="K151" s="270"/>
      <c r="L151" s="270"/>
      <c r="M151" s="271"/>
      <c r="N151" s="271" t="s">
        <v>1203</v>
      </c>
      <c r="O151" s="270"/>
      <c r="P151" s="271" t="s">
        <v>1203</v>
      </c>
      <c r="Q151" s="271" t="s">
        <v>1203</v>
      </c>
    </row>
    <row r="152" spans="1:18" s="264" customFormat="1">
      <c r="A152" s="257" t="s">
        <v>1207</v>
      </c>
      <c r="B152" s="257" t="s">
        <v>1240</v>
      </c>
      <c r="C152" s="259">
        <v>64687</v>
      </c>
      <c r="D152" s="259">
        <v>64864</v>
      </c>
      <c r="E152" s="257" t="s">
        <v>1241</v>
      </c>
      <c r="F152" s="261">
        <v>185.5</v>
      </c>
      <c r="G152" s="257">
        <v>1000</v>
      </c>
      <c r="H152" s="261">
        <v>1185.5</v>
      </c>
      <c r="I152" s="257"/>
      <c r="J152" s="261">
        <v>1185.5</v>
      </c>
      <c r="K152" s="257"/>
      <c r="L152" s="261">
        <v>1185.5</v>
      </c>
      <c r="M152" s="262">
        <v>27.565486</v>
      </c>
      <c r="N152" s="262">
        <v>27.565486</v>
      </c>
      <c r="O152" s="261"/>
      <c r="P152" s="262">
        <v>27.565486</v>
      </c>
      <c r="Q152" s="262" t="s">
        <v>1203</v>
      </c>
      <c r="R152" s="263"/>
    </row>
    <row r="153" spans="1:18">
      <c r="A153" s="274" t="s">
        <v>1207</v>
      </c>
      <c r="B153" s="274" t="s">
        <v>1242</v>
      </c>
      <c r="C153" s="265">
        <v>64865</v>
      </c>
      <c r="D153" s="265">
        <v>65050</v>
      </c>
      <c r="E153" s="274" t="s">
        <v>1240</v>
      </c>
      <c r="F153" s="275">
        <v>1185.5</v>
      </c>
      <c r="G153" s="274"/>
      <c r="H153" s="275">
        <v>1185.5</v>
      </c>
      <c r="I153" s="274"/>
      <c r="J153" s="275">
        <v>1185.5</v>
      </c>
      <c r="K153" s="274"/>
      <c r="L153" s="275">
        <v>1185.5</v>
      </c>
      <c r="M153" s="262">
        <v>7.7850815000000004</v>
      </c>
      <c r="N153" s="262">
        <v>7.7850815000000004</v>
      </c>
      <c r="O153" s="261">
        <v>200</v>
      </c>
      <c r="P153" s="262">
        <v>207.78508149999999</v>
      </c>
      <c r="Q153" s="262" t="s">
        <v>1203</v>
      </c>
    </row>
    <row r="154" spans="1:18">
      <c r="A154" s="274" t="s">
        <v>1207</v>
      </c>
      <c r="B154" s="274" t="s">
        <v>1243</v>
      </c>
      <c r="C154" s="265">
        <v>65050</v>
      </c>
      <c r="D154" s="265">
        <v>65226</v>
      </c>
      <c r="E154" s="274" t="s">
        <v>1244</v>
      </c>
      <c r="F154" s="275">
        <v>985.5</v>
      </c>
      <c r="G154" s="274"/>
      <c r="H154" s="275">
        <v>985.5</v>
      </c>
      <c r="I154" s="274">
        <v>200</v>
      </c>
      <c r="J154" s="275">
        <v>985.5</v>
      </c>
      <c r="K154" s="274"/>
      <c r="L154" s="275">
        <v>985.5</v>
      </c>
      <c r="M154" s="262">
        <v>16.5974325</v>
      </c>
      <c r="N154" s="262" t="s">
        <v>1203</v>
      </c>
      <c r="O154" s="261"/>
      <c r="P154" s="262" t="s">
        <v>1203</v>
      </c>
      <c r="Q154" s="262">
        <v>985.5</v>
      </c>
    </row>
    <row r="155" spans="1:18">
      <c r="A155" s="276"/>
      <c r="B155" s="276"/>
      <c r="C155" s="269"/>
      <c r="D155" s="269"/>
      <c r="E155" s="276"/>
      <c r="F155" s="277"/>
      <c r="G155" s="276"/>
      <c r="H155" s="277"/>
      <c r="I155" s="276"/>
      <c r="J155" s="277"/>
      <c r="K155" s="276"/>
      <c r="L155" s="277"/>
      <c r="M155" s="271"/>
      <c r="N155" s="272">
        <v>35.350567499999997</v>
      </c>
      <c r="O155" s="273">
        <v>200</v>
      </c>
      <c r="P155" s="278">
        <v>235.35056749999998</v>
      </c>
      <c r="Q155" s="278">
        <v>985.5</v>
      </c>
    </row>
    <row r="156" spans="1:18">
      <c r="A156" s="276"/>
      <c r="B156" s="276"/>
      <c r="C156" s="269"/>
      <c r="D156" s="269"/>
      <c r="E156" s="276"/>
      <c r="F156" s="277"/>
      <c r="G156" s="276"/>
      <c r="H156" s="277"/>
      <c r="I156" s="276"/>
      <c r="J156" s="277"/>
      <c r="K156" s="276"/>
      <c r="L156" s="277"/>
      <c r="M156" s="271"/>
      <c r="N156" s="271" t="s">
        <v>1203</v>
      </c>
      <c r="O156" s="270"/>
      <c r="P156" s="271" t="s">
        <v>1203</v>
      </c>
      <c r="Q156" s="271" t="s">
        <v>1203</v>
      </c>
    </row>
    <row r="157" spans="1:18" s="264" customFormat="1">
      <c r="A157" s="257" t="s">
        <v>1207</v>
      </c>
      <c r="B157" s="258" t="s">
        <v>1245</v>
      </c>
      <c r="C157" s="259">
        <v>64694</v>
      </c>
      <c r="D157" s="260">
        <v>64871</v>
      </c>
      <c r="E157" s="258" t="s">
        <v>1246</v>
      </c>
      <c r="F157" s="261">
        <v>247</v>
      </c>
      <c r="G157" s="261">
        <v>1000</v>
      </c>
      <c r="H157" s="261">
        <v>1247</v>
      </c>
      <c r="I157" s="261"/>
      <c r="J157" s="261">
        <v>1247</v>
      </c>
      <c r="K157" s="261"/>
      <c r="L157" s="261">
        <v>1247</v>
      </c>
      <c r="M157" s="262">
        <v>26.723510000000001</v>
      </c>
      <c r="N157" s="262">
        <v>26.723510000000001</v>
      </c>
      <c r="O157" s="261"/>
      <c r="P157" s="262">
        <v>26.723510000000001</v>
      </c>
      <c r="Q157" s="262" t="s">
        <v>1203</v>
      </c>
      <c r="R157" s="263"/>
    </row>
    <row r="158" spans="1:18">
      <c r="A158" s="257" t="s">
        <v>1207</v>
      </c>
      <c r="B158" s="258" t="s">
        <v>1247</v>
      </c>
      <c r="C158" s="265">
        <v>64871</v>
      </c>
      <c r="D158" s="266">
        <v>65057</v>
      </c>
      <c r="E158" s="258" t="s">
        <v>1245</v>
      </c>
      <c r="F158" s="261">
        <v>1247</v>
      </c>
      <c r="G158" s="261"/>
      <c r="H158" s="261">
        <v>1247</v>
      </c>
      <c r="I158" s="261"/>
      <c r="J158" s="261">
        <v>1247</v>
      </c>
      <c r="K158" s="261"/>
      <c r="L158" s="261">
        <v>1247</v>
      </c>
      <c r="M158" s="262">
        <v>7.8695130000000004</v>
      </c>
      <c r="N158" s="262">
        <v>7.8695130000000004</v>
      </c>
      <c r="O158" s="261"/>
      <c r="P158" s="262">
        <v>7.8695130000000004</v>
      </c>
      <c r="Q158" s="262" t="s">
        <v>1203</v>
      </c>
    </row>
    <row r="159" spans="1:18">
      <c r="A159" s="257" t="s">
        <v>1207</v>
      </c>
      <c r="B159" s="258" t="s">
        <v>1248</v>
      </c>
      <c r="C159" s="265">
        <v>65057</v>
      </c>
      <c r="D159" s="265">
        <v>65234</v>
      </c>
      <c r="E159" s="258" t="s">
        <v>1249</v>
      </c>
      <c r="F159" s="261">
        <v>1247</v>
      </c>
      <c r="G159" s="261"/>
      <c r="H159" s="261">
        <v>1247</v>
      </c>
      <c r="I159" s="261"/>
      <c r="J159" s="261">
        <v>1247</v>
      </c>
      <c r="K159" s="261"/>
      <c r="L159" s="261">
        <v>1247</v>
      </c>
      <c r="M159" s="262">
        <v>24.052686999999999</v>
      </c>
      <c r="N159" s="262" t="s">
        <v>1203</v>
      </c>
      <c r="O159" s="261"/>
      <c r="P159" s="262" t="s">
        <v>1203</v>
      </c>
      <c r="Q159" s="262">
        <v>1247</v>
      </c>
    </row>
    <row r="160" spans="1:18">
      <c r="A160" s="267"/>
      <c r="B160" s="268"/>
      <c r="C160" s="269"/>
      <c r="D160" s="269"/>
      <c r="E160" s="268"/>
      <c r="F160" s="270"/>
      <c r="G160" s="270"/>
      <c r="H160" s="270"/>
      <c r="I160" s="270"/>
      <c r="J160" s="270"/>
      <c r="K160" s="270"/>
      <c r="L160" s="270"/>
      <c r="M160" s="271"/>
      <c r="N160" s="272">
        <v>34.593023000000002</v>
      </c>
      <c r="O160" s="273">
        <v>0</v>
      </c>
      <c r="P160" s="278">
        <v>34.593023000000002</v>
      </c>
      <c r="Q160" s="278">
        <v>1247</v>
      </c>
    </row>
    <row r="161" spans="1:18">
      <c r="A161" s="267"/>
      <c r="B161" s="268"/>
      <c r="C161" s="269"/>
      <c r="D161" s="279"/>
      <c r="E161" s="268"/>
      <c r="F161" s="270"/>
      <c r="G161" s="270"/>
      <c r="H161" s="270"/>
      <c r="I161" s="270"/>
      <c r="J161" s="270"/>
      <c r="K161" s="270"/>
      <c r="L161" s="270"/>
      <c r="M161" s="271"/>
      <c r="N161" s="271" t="s">
        <v>1203</v>
      </c>
      <c r="O161" s="270"/>
      <c r="P161" s="271" t="s">
        <v>1203</v>
      </c>
      <c r="Q161" s="271" t="s">
        <v>1203</v>
      </c>
    </row>
    <row r="162" spans="1:18">
      <c r="A162" s="274" t="s">
        <v>1207</v>
      </c>
      <c r="B162" s="274" t="s">
        <v>1250</v>
      </c>
      <c r="C162" s="265">
        <v>65064</v>
      </c>
      <c r="D162" s="265">
        <v>65241</v>
      </c>
      <c r="E162" s="274"/>
      <c r="F162" s="275"/>
      <c r="G162" s="275">
        <v>600</v>
      </c>
      <c r="H162" s="275">
        <v>600</v>
      </c>
      <c r="I162" s="274"/>
      <c r="J162" s="275">
        <v>600</v>
      </c>
      <c r="K162" s="274"/>
      <c r="L162" s="275">
        <v>600</v>
      </c>
      <c r="M162" s="262">
        <v>12.219124000000001</v>
      </c>
      <c r="N162" s="262" t="s">
        <v>1203</v>
      </c>
      <c r="O162" s="261"/>
      <c r="P162" s="262" t="s">
        <v>1203</v>
      </c>
      <c r="Q162" s="262">
        <v>600</v>
      </c>
    </row>
    <row r="163" spans="1:18">
      <c r="A163" s="257" t="s">
        <v>1207</v>
      </c>
      <c r="B163" s="258" t="s">
        <v>1251</v>
      </c>
      <c r="C163" s="265">
        <v>65071</v>
      </c>
      <c r="D163" s="265">
        <v>65248</v>
      </c>
      <c r="E163" s="258"/>
      <c r="F163" s="261"/>
      <c r="G163" s="261">
        <v>500</v>
      </c>
      <c r="H163" s="261">
        <v>500</v>
      </c>
      <c r="I163" s="261"/>
      <c r="J163" s="261">
        <v>500</v>
      </c>
      <c r="K163" s="261"/>
      <c r="L163" s="261">
        <v>500</v>
      </c>
      <c r="M163" s="262">
        <v>10.217107</v>
      </c>
      <c r="N163" s="262" t="s">
        <v>1203</v>
      </c>
      <c r="O163" s="261"/>
      <c r="P163" s="262" t="s">
        <v>1203</v>
      </c>
      <c r="Q163" s="262">
        <v>500</v>
      </c>
    </row>
    <row r="164" spans="1:18">
      <c r="A164" s="267"/>
      <c r="B164" s="268"/>
      <c r="C164" s="269"/>
      <c r="D164" s="269"/>
      <c r="E164" s="268"/>
      <c r="F164" s="270"/>
      <c r="G164" s="270"/>
      <c r="H164" s="270"/>
      <c r="I164" s="270"/>
      <c r="J164" s="270"/>
      <c r="K164" s="270"/>
      <c r="L164" s="270"/>
      <c r="M164" s="271"/>
      <c r="N164" s="262">
        <v>0</v>
      </c>
      <c r="O164" s="261">
        <v>0</v>
      </c>
      <c r="P164" s="262">
        <v>0</v>
      </c>
      <c r="Q164" s="272">
        <v>1100</v>
      </c>
    </row>
    <row r="165" spans="1:18">
      <c r="A165" s="267"/>
      <c r="B165" s="268"/>
      <c r="C165" s="269"/>
      <c r="D165" s="269"/>
      <c r="E165" s="268"/>
      <c r="F165" s="270"/>
      <c r="G165" s="270"/>
      <c r="H165" s="270"/>
      <c r="I165" s="270"/>
      <c r="J165" s="270"/>
      <c r="K165" s="270"/>
      <c r="L165" s="270"/>
      <c r="M165" s="271"/>
      <c r="N165" s="271" t="s">
        <v>1203</v>
      </c>
      <c r="O165" s="270"/>
      <c r="P165" s="271" t="s">
        <v>1203</v>
      </c>
      <c r="Q165" s="271" t="s">
        <v>1203</v>
      </c>
    </row>
    <row r="166" spans="1:18" s="264" customFormat="1">
      <c r="A166" s="257" t="s">
        <v>1207</v>
      </c>
      <c r="B166" s="258" t="s">
        <v>1252</v>
      </c>
      <c r="C166" s="259">
        <v>64718</v>
      </c>
      <c r="D166" s="260">
        <v>64900</v>
      </c>
      <c r="E166" s="258" t="s">
        <v>1253</v>
      </c>
      <c r="F166" s="261">
        <v>500</v>
      </c>
      <c r="G166" s="261"/>
      <c r="H166" s="261">
        <v>500</v>
      </c>
      <c r="I166" s="261"/>
      <c r="J166" s="261">
        <v>500</v>
      </c>
      <c r="K166" s="261"/>
      <c r="L166" s="261">
        <v>500</v>
      </c>
      <c r="M166" s="262">
        <v>6.3849919999999996</v>
      </c>
      <c r="N166" s="262">
        <v>6.3849919999999996</v>
      </c>
      <c r="O166" s="261"/>
      <c r="P166" s="262">
        <v>6.3849919999999996</v>
      </c>
      <c r="Q166" s="262" t="s">
        <v>1203</v>
      </c>
      <c r="R166" s="263"/>
    </row>
    <row r="167" spans="1:18">
      <c r="A167" s="257" t="s">
        <v>1207</v>
      </c>
      <c r="B167" s="258" t="s">
        <v>1254</v>
      </c>
      <c r="C167" s="265">
        <v>64900</v>
      </c>
      <c r="D167" s="265">
        <v>65082</v>
      </c>
      <c r="E167" s="258" t="s">
        <v>1255</v>
      </c>
      <c r="F167" s="261">
        <v>500</v>
      </c>
      <c r="G167" s="261"/>
      <c r="H167" s="261">
        <v>500</v>
      </c>
      <c r="I167" s="261"/>
      <c r="J167" s="261">
        <v>500</v>
      </c>
      <c r="K167" s="261"/>
      <c r="L167" s="261">
        <v>500</v>
      </c>
      <c r="M167" s="262">
        <v>3.244345</v>
      </c>
      <c r="N167" s="262">
        <v>3.244345</v>
      </c>
      <c r="O167" s="261"/>
      <c r="P167" s="262">
        <v>3.244345</v>
      </c>
      <c r="Q167" s="262" t="s">
        <v>1203</v>
      </c>
    </row>
    <row r="168" spans="1:18">
      <c r="A168" s="257" t="s">
        <v>1207</v>
      </c>
      <c r="B168" s="258" t="s">
        <v>1256</v>
      </c>
      <c r="C168" s="265">
        <v>65082</v>
      </c>
      <c r="D168" s="265">
        <v>65264</v>
      </c>
      <c r="E168" s="258" t="s">
        <v>1254</v>
      </c>
      <c r="F168" s="261">
        <v>500</v>
      </c>
      <c r="G168" s="261">
        <v>500</v>
      </c>
      <c r="H168" s="261">
        <v>1000</v>
      </c>
      <c r="I168" s="261"/>
      <c r="J168" s="261">
        <v>1000</v>
      </c>
      <c r="K168" s="261"/>
      <c r="L168" s="261">
        <v>1000</v>
      </c>
      <c r="M168" s="262">
        <v>23.7040565</v>
      </c>
      <c r="N168" s="262" t="s">
        <v>1203</v>
      </c>
      <c r="O168" s="261"/>
      <c r="P168" s="262" t="s">
        <v>1203</v>
      </c>
      <c r="Q168" s="262">
        <v>1000</v>
      </c>
    </row>
    <row r="169" spans="1:18">
      <c r="A169" s="267"/>
      <c r="B169" s="268"/>
      <c r="C169" s="269"/>
      <c r="D169" s="269"/>
      <c r="E169" s="268"/>
      <c r="F169" s="270"/>
      <c r="G169" s="270"/>
      <c r="H169" s="270"/>
      <c r="I169" s="270"/>
      <c r="J169" s="270"/>
      <c r="K169" s="270"/>
      <c r="L169" s="270"/>
      <c r="M169" s="271"/>
      <c r="N169" s="272">
        <v>9.6293369999999996</v>
      </c>
      <c r="O169" s="273">
        <v>0</v>
      </c>
      <c r="P169" s="278">
        <v>9.6293369999999996</v>
      </c>
      <c r="Q169" s="278">
        <v>1000</v>
      </c>
    </row>
    <row r="170" spans="1:18">
      <c r="A170" s="267"/>
      <c r="B170" s="268"/>
      <c r="C170" s="269"/>
      <c r="D170" s="269"/>
      <c r="E170" s="268"/>
      <c r="F170" s="270"/>
      <c r="G170" s="270"/>
      <c r="H170" s="270"/>
      <c r="I170" s="270"/>
      <c r="J170" s="270"/>
      <c r="K170" s="270"/>
      <c r="L170" s="270"/>
      <c r="M170" s="271"/>
      <c r="N170" s="271" t="s">
        <v>1203</v>
      </c>
      <c r="O170" s="270"/>
      <c r="P170" s="271" t="s">
        <v>1203</v>
      </c>
      <c r="Q170" s="271" t="s">
        <v>1203</v>
      </c>
    </row>
    <row r="171" spans="1:18" s="264" customFormat="1">
      <c r="A171" s="257" t="s">
        <v>1207</v>
      </c>
      <c r="B171" s="257" t="s">
        <v>1257</v>
      </c>
      <c r="C171" s="259">
        <v>64739</v>
      </c>
      <c r="D171" s="259">
        <v>64921</v>
      </c>
      <c r="E171" s="257" t="s">
        <v>1258</v>
      </c>
      <c r="F171" s="261">
        <v>600</v>
      </c>
      <c r="G171" s="257"/>
      <c r="H171" s="261">
        <v>600</v>
      </c>
      <c r="I171" s="257"/>
      <c r="J171" s="261">
        <v>600</v>
      </c>
      <c r="K171" s="257"/>
      <c r="L171" s="261">
        <v>600</v>
      </c>
      <c r="M171" s="262">
        <v>4.274311</v>
      </c>
      <c r="N171" s="262">
        <v>4.274311</v>
      </c>
      <c r="O171" s="261"/>
      <c r="P171" s="262">
        <v>4.274311</v>
      </c>
      <c r="Q171" s="262" t="s">
        <v>1203</v>
      </c>
      <c r="R171" s="263"/>
    </row>
    <row r="172" spans="1:18">
      <c r="A172" s="274" t="s">
        <v>1207</v>
      </c>
      <c r="B172" s="274" t="s">
        <v>1259</v>
      </c>
      <c r="C172" s="265">
        <v>64921</v>
      </c>
      <c r="D172" s="265">
        <v>65103</v>
      </c>
      <c r="E172" s="274" t="s">
        <v>1260</v>
      </c>
      <c r="F172" s="275">
        <v>600</v>
      </c>
      <c r="G172" s="274"/>
      <c r="H172" s="275">
        <v>600</v>
      </c>
      <c r="I172" s="274"/>
      <c r="J172" s="275">
        <v>600</v>
      </c>
      <c r="K172" s="274"/>
      <c r="L172" s="275">
        <v>600</v>
      </c>
      <c r="M172" s="262">
        <v>3.1726760000000001</v>
      </c>
      <c r="N172" s="262">
        <v>3.1726760000000001</v>
      </c>
      <c r="O172" s="261"/>
      <c r="P172" s="262">
        <v>3.1726760000000001</v>
      </c>
      <c r="Q172" s="262" t="s">
        <v>1203</v>
      </c>
    </row>
    <row r="173" spans="1:18">
      <c r="A173" s="274" t="s">
        <v>1207</v>
      </c>
      <c r="B173" s="274" t="s">
        <v>1261</v>
      </c>
      <c r="C173" s="265">
        <v>65103</v>
      </c>
      <c r="D173" s="265">
        <v>65285</v>
      </c>
      <c r="E173" s="274" t="s">
        <v>1262</v>
      </c>
      <c r="F173" s="275">
        <v>600</v>
      </c>
      <c r="G173" s="275"/>
      <c r="H173" s="275">
        <v>600</v>
      </c>
      <c r="I173" s="274"/>
      <c r="J173" s="275">
        <v>600</v>
      </c>
      <c r="K173" s="274"/>
      <c r="L173" s="275">
        <v>600</v>
      </c>
      <c r="M173" s="262">
        <v>11.624857</v>
      </c>
      <c r="N173" s="262" t="s">
        <v>1203</v>
      </c>
      <c r="O173" s="261"/>
      <c r="P173" s="262" t="s">
        <v>1203</v>
      </c>
      <c r="Q173" s="262">
        <v>600</v>
      </c>
    </row>
    <row r="174" spans="1:18">
      <c r="A174" s="276"/>
      <c r="B174" s="276"/>
      <c r="C174" s="269"/>
      <c r="D174" s="269"/>
      <c r="E174" s="276"/>
      <c r="F174" s="277"/>
      <c r="G174" s="277"/>
      <c r="H174" s="277"/>
      <c r="I174" s="276"/>
      <c r="J174" s="277"/>
      <c r="K174" s="276"/>
      <c r="L174" s="277"/>
      <c r="M174" s="271"/>
      <c r="N174" s="272">
        <v>7.446987</v>
      </c>
      <c r="O174" s="273">
        <v>0</v>
      </c>
      <c r="P174" s="278">
        <v>7.446987</v>
      </c>
      <c r="Q174" s="278">
        <v>600</v>
      </c>
    </row>
    <row r="175" spans="1:18">
      <c r="A175" s="276"/>
      <c r="B175" s="276"/>
      <c r="C175" s="269"/>
      <c r="D175" s="269"/>
      <c r="E175" s="276"/>
      <c r="F175" s="277"/>
      <c r="G175" s="276"/>
      <c r="H175" s="277"/>
      <c r="I175" s="276"/>
      <c r="J175" s="277"/>
      <c r="K175" s="276"/>
      <c r="L175" s="277"/>
      <c r="M175" s="271"/>
      <c r="N175" s="271" t="s">
        <v>1203</v>
      </c>
      <c r="O175" s="270"/>
      <c r="P175" s="271" t="s">
        <v>1203</v>
      </c>
      <c r="Q175" s="271" t="s">
        <v>1203</v>
      </c>
    </row>
    <row r="176" spans="1:18">
      <c r="A176" s="257" t="s">
        <v>1207</v>
      </c>
      <c r="B176" s="258" t="s">
        <v>1263</v>
      </c>
      <c r="C176" s="265">
        <v>64943</v>
      </c>
      <c r="D176" s="265">
        <v>65124</v>
      </c>
      <c r="E176" s="258" t="s">
        <v>1202</v>
      </c>
      <c r="F176" s="261">
        <v>0</v>
      </c>
      <c r="G176" s="261">
        <v>500</v>
      </c>
      <c r="H176" s="261">
        <v>500</v>
      </c>
      <c r="I176" s="261"/>
      <c r="J176" s="261">
        <v>500</v>
      </c>
      <c r="K176" s="261"/>
      <c r="L176" s="261">
        <v>500</v>
      </c>
      <c r="M176" s="262">
        <v>3.839925</v>
      </c>
      <c r="N176" s="262" t="s">
        <v>1203</v>
      </c>
      <c r="O176" s="261"/>
      <c r="P176" s="262" t="s">
        <v>1203</v>
      </c>
      <c r="Q176" s="262">
        <v>500</v>
      </c>
    </row>
    <row r="177" spans="1:18">
      <c r="A177" s="267"/>
      <c r="B177" s="268"/>
      <c r="C177" s="269"/>
      <c r="D177" s="269"/>
      <c r="E177" s="268"/>
      <c r="F177" s="270"/>
      <c r="G177" s="270"/>
      <c r="H177" s="270"/>
      <c r="I177" s="270"/>
      <c r="J177" s="270"/>
      <c r="K177" s="270"/>
      <c r="L177" s="270"/>
      <c r="M177" s="271"/>
      <c r="N177" s="262">
        <v>0</v>
      </c>
      <c r="O177" s="261">
        <v>0</v>
      </c>
      <c r="P177" s="262">
        <v>0</v>
      </c>
      <c r="Q177" s="272">
        <v>500</v>
      </c>
    </row>
    <row r="178" spans="1:18">
      <c r="A178" s="251"/>
      <c r="B178" s="251"/>
      <c r="C178" s="251"/>
      <c r="D178" s="251"/>
      <c r="E178" s="251"/>
      <c r="F178" s="251"/>
      <c r="G178" s="251"/>
      <c r="H178" s="251"/>
      <c r="I178" s="251"/>
      <c r="J178" s="251"/>
      <c r="K178" s="251"/>
      <c r="L178" s="251"/>
      <c r="M178" s="271"/>
      <c r="N178" s="271" t="s">
        <v>1203</v>
      </c>
      <c r="O178" s="270"/>
      <c r="P178" s="271" t="s">
        <v>1203</v>
      </c>
      <c r="Q178" s="271" t="s">
        <v>1203</v>
      </c>
    </row>
    <row r="179" spans="1:18">
      <c r="A179" s="274" t="s">
        <v>1207</v>
      </c>
      <c r="B179" s="274" t="s">
        <v>1264</v>
      </c>
      <c r="C179" s="265">
        <v>65089</v>
      </c>
      <c r="D179" s="265">
        <v>65271</v>
      </c>
      <c r="E179" s="274"/>
      <c r="F179" s="275"/>
      <c r="G179" s="275">
        <v>1000</v>
      </c>
      <c r="H179" s="275">
        <v>1000</v>
      </c>
      <c r="I179" s="274"/>
      <c r="J179" s="275">
        <v>1000</v>
      </c>
      <c r="K179" s="274"/>
      <c r="L179" s="275">
        <v>1000</v>
      </c>
      <c r="M179" s="262">
        <v>23.729894999999999</v>
      </c>
      <c r="N179" s="262" t="s">
        <v>1203</v>
      </c>
      <c r="O179" s="261"/>
      <c r="P179" s="262" t="s">
        <v>1203</v>
      </c>
      <c r="Q179" s="262">
        <v>1000</v>
      </c>
    </row>
    <row r="180" spans="1:18">
      <c r="A180" s="276"/>
      <c r="B180" s="276"/>
      <c r="C180" s="269"/>
      <c r="D180" s="269"/>
      <c r="E180" s="276"/>
      <c r="F180" s="277"/>
      <c r="G180" s="277"/>
      <c r="H180" s="277"/>
      <c r="I180" s="276"/>
      <c r="J180" s="277"/>
      <c r="K180" s="276"/>
      <c r="L180" s="277"/>
      <c r="M180" s="271"/>
      <c r="N180" s="272">
        <v>0</v>
      </c>
      <c r="O180" s="273">
        <v>0</v>
      </c>
      <c r="P180" s="272">
        <v>0</v>
      </c>
      <c r="Q180" s="272">
        <v>1000</v>
      </c>
    </row>
    <row r="181" spans="1:18">
      <c r="A181" s="276"/>
      <c r="B181" s="276"/>
      <c r="C181" s="269"/>
      <c r="D181" s="269"/>
      <c r="E181" s="276"/>
      <c r="F181" s="277"/>
      <c r="G181" s="277"/>
      <c r="H181" s="277"/>
      <c r="I181" s="276"/>
      <c r="J181" s="277"/>
      <c r="K181" s="276"/>
      <c r="L181" s="277"/>
      <c r="M181" s="271"/>
      <c r="N181" s="271" t="s">
        <v>1203</v>
      </c>
      <c r="O181" s="270"/>
      <c r="P181" s="271" t="s">
        <v>1203</v>
      </c>
      <c r="Q181" s="271" t="s">
        <v>1203</v>
      </c>
    </row>
    <row r="182" spans="1:18" s="264" customFormat="1">
      <c r="A182" s="261" t="s">
        <v>1265</v>
      </c>
      <c r="B182" s="261" t="s">
        <v>1266</v>
      </c>
      <c r="C182" s="259">
        <v>64415</v>
      </c>
      <c r="D182" s="259">
        <v>64779</v>
      </c>
      <c r="E182" s="261" t="s">
        <v>1267</v>
      </c>
      <c r="F182" s="261">
        <v>200</v>
      </c>
      <c r="G182" s="261"/>
      <c r="H182" s="261">
        <v>200</v>
      </c>
      <c r="I182" s="261"/>
      <c r="J182" s="261">
        <v>200</v>
      </c>
      <c r="K182" s="261"/>
      <c r="L182" s="261">
        <v>200</v>
      </c>
      <c r="M182" s="262">
        <v>5.8901289999999999</v>
      </c>
      <c r="N182" s="262">
        <v>5.8901289999999999</v>
      </c>
      <c r="O182" s="261"/>
      <c r="P182" s="262">
        <v>5.8901289999999999</v>
      </c>
      <c r="Q182" s="262" t="s">
        <v>1203</v>
      </c>
      <c r="R182" s="263"/>
    </row>
    <row r="183" spans="1:18">
      <c r="A183" s="274" t="s">
        <v>1265</v>
      </c>
      <c r="B183" s="274" t="s">
        <v>1268</v>
      </c>
      <c r="C183" s="265">
        <v>64779</v>
      </c>
      <c r="D183" s="265">
        <v>65143</v>
      </c>
      <c r="E183" s="274" t="s">
        <v>1269</v>
      </c>
      <c r="F183" s="275">
        <v>200</v>
      </c>
      <c r="G183" s="274"/>
      <c r="H183" s="275">
        <v>200</v>
      </c>
      <c r="I183" s="274"/>
      <c r="J183" s="275">
        <v>200</v>
      </c>
      <c r="K183" s="274"/>
      <c r="L183" s="275">
        <v>200</v>
      </c>
      <c r="M183" s="262">
        <v>2.9016549999999999</v>
      </c>
      <c r="N183" s="262" t="s">
        <v>1203</v>
      </c>
      <c r="O183" s="261"/>
      <c r="P183" s="262" t="s">
        <v>1203</v>
      </c>
      <c r="Q183" s="262">
        <v>200</v>
      </c>
    </row>
    <row r="184" spans="1:18">
      <c r="A184" s="276"/>
      <c r="B184" s="276"/>
      <c r="C184" s="269"/>
      <c r="D184" s="269"/>
      <c r="E184" s="276"/>
      <c r="F184" s="277"/>
      <c r="G184" s="276"/>
      <c r="H184" s="277"/>
      <c r="I184" s="276"/>
      <c r="J184" s="277"/>
      <c r="K184" s="276"/>
      <c r="L184" s="277"/>
      <c r="M184" s="271"/>
      <c r="N184" s="272">
        <v>5.8901289999999999</v>
      </c>
      <c r="O184" s="273">
        <v>0</v>
      </c>
      <c r="P184" s="272">
        <v>5.8901289999999999</v>
      </c>
      <c r="Q184" s="278">
        <v>200</v>
      </c>
    </row>
    <row r="185" spans="1:18" s="264" customFormat="1">
      <c r="A185" s="270"/>
      <c r="B185" s="270"/>
      <c r="C185" s="281"/>
      <c r="D185" s="281"/>
      <c r="E185" s="270"/>
      <c r="F185" s="270"/>
      <c r="G185" s="270"/>
      <c r="H185" s="270"/>
      <c r="I185" s="270"/>
      <c r="J185" s="270"/>
      <c r="K185" s="270"/>
      <c r="L185" s="270"/>
      <c r="M185" s="271"/>
      <c r="N185" s="271" t="s">
        <v>1203</v>
      </c>
      <c r="O185" s="270"/>
      <c r="P185" s="271" t="s">
        <v>1203</v>
      </c>
      <c r="Q185" s="271" t="s">
        <v>1203</v>
      </c>
      <c r="R185" s="263"/>
    </row>
    <row r="186" spans="1:18" s="264" customFormat="1">
      <c r="A186" s="257" t="s">
        <v>1265</v>
      </c>
      <c r="B186" s="257" t="s">
        <v>1270</v>
      </c>
      <c r="C186" s="259">
        <v>64429</v>
      </c>
      <c r="D186" s="259">
        <v>64793</v>
      </c>
      <c r="E186" s="257" t="s">
        <v>1271</v>
      </c>
      <c r="F186" s="261">
        <v>200</v>
      </c>
      <c r="G186" s="261"/>
      <c r="H186" s="261">
        <v>200</v>
      </c>
      <c r="I186" s="261"/>
      <c r="J186" s="261">
        <v>200</v>
      </c>
      <c r="K186" s="261"/>
      <c r="L186" s="261">
        <v>200</v>
      </c>
      <c r="M186" s="262">
        <v>7.4023940000000001</v>
      </c>
      <c r="N186" s="262">
        <v>7.4023940000000001</v>
      </c>
      <c r="O186" s="261"/>
      <c r="P186" s="262">
        <v>7.4023940000000001</v>
      </c>
      <c r="Q186" s="262" t="s">
        <v>1203</v>
      </c>
      <c r="R186" s="263"/>
    </row>
    <row r="187" spans="1:18">
      <c r="A187" s="274" t="s">
        <v>1265</v>
      </c>
      <c r="B187" s="274" t="s">
        <v>1272</v>
      </c>
      <c r="C187" s="265">
        <v>64793</v>
      </c>
      <c r="D187" s="265">
        <v>65157</v>
      </c>
      <c r="E187" s="274" t="s">
        <v>1273</v>
      </c>
      <c r="F187" s="275">
        <v>200</v>
      </c>
      <c r="G187" s="274"/>
      <c r="H187" s="275">
        <v>200</v>
      </c>
      <c r="I187" s="274"/>
      <c r="J187" s="275">
        <v>200</v>
      </c>
      <c r="K187" s="274"/>
      <c r="L187" s="275">
        <v>200</v>
      </c>
      <c r="M187" s="262">
        <v>2.2633999999999999</v>
      </c>
      <c r="N187" s="262" t="s">
        <v>1203</v>
      </c>
      <c r="O187" s="261"/>
      <c r="P187" s="262" t="s">
        <v>1203</v>
      </c>
      <c r="Q187" s="262">
        <v>200</v>
      </c>
    </row>
    <row r="188" spans="1:18">
      <c r="A188" s="276"/>
      <c r="B188" s="276"/>
      <c r="C188" s="269"/>
      <c r="D188" s="269"/>
      <c r="E188" s="276"/>
      <c r="F188" s="277"/>
      <c r="G188" s="276"/>
      <c r="H188" s="277"/>
      <c r="I188" s="276"/>
      <c r="J188" s="277"/>
      <c r="K188" s="276"/>
      <c r="L188" s="277"/>
      <c r="M188" s="271"/>
      <c r="N188" s="272">
        <v>7.4023940000000001</v>
      </c>
      <c r="O188" s="273">
        <v>0</v>
      </c>
      <c r="P188" s="278">
        <v>7.4023940000000001</v>
      </c>
      <c r="Q188" s="278">
        <v>200</v>
      </c>
    </row>
    <row r="189" spans="1:18" s="264" customFormat="1">
      <c r="A189" s="267"/>
      <c r="B189" s="267"/>
      <c r="C189" s="281"/>
      <c r="D189" s="281"/>
      <c r="E189" s="267"/>
      <c r="F189" s="270"/>
      <c r="G189" s="270"/>
      <c r="H189" s="270"/>
      <c r="I189" s="270"/>
      <c r="J189" s="270"/>
      <c r="K189" s="270"/>
      <c r="L189" s="270"/>
      <c r="M189" s="271"/>
      <c r="N189" s="271" t="s">
        <v>1203</v>
      </c>
      <c r="O189" s="270"/>
      <c r="P189" s="271" t="s">
        <v>1203</v>
      </c>
      <c r="Q189" s="271" t="s">
        <v>1203</v>
      </c>
      <c r="R189" s="263"/>
    </row>
    <row r="190" spans="1:18" s="264" customFormat="1">
      <c r="A190" s="257" t="s">
        <v>1265</v>
      </c>
      <c r="B190" s="258" t="s">
        <v>1274</v>
      </c>
      <c r="C190" s="259">
        <v>64436</v>
      </c>
      <c r="D190" s="260">
        <v>64800</v>
      </c>
      <c r="E190" s="258" t="s">
        <v>1275</v>
      </c>
      <c r="F190" s="261">
        <v>200</v>
      </c>
      <c r="G190" s="261"/>
      <c r="H190" s="261">
        <v>200</v>
      </c>
      <c r="I190" s="261"/>
      <c r="J190" s="261">
        <v>200</v>
      </c>
      <c r="K190" s="261"/>
      <c r="L190" s="261">
        <v>200</v>
      </c>
      <c r="M190" s="262">
        <v>7.8283164999999997</v>
      </c>
      <c r="N190" s="262">
        <v>7.8283164999999997</v>
      </c>
      <c r="O190" s="261"/>
      <c r="P190" s="262">
        <v>7.8283164999999997</v>
      </c>
      <c r="Q190" s="262" t="s">
        <v>1203</v>
      </c>
      <c r="R190" s="263"/>
    </row>
    <row r="191" spans="1:18">
      <c r="A191" s="257" t="s">
        <v>1265</v>
      </c>
      <c r="B191" s="258" t="s">
        <v>1276</v>
      </c>
      <c r="C191" s="265">
        <v>64800</v>
      </c>
      <c r="D191" s="265">
        <v>65164</v>
      </c>
      <c r="E191" s="258" t="s">
        <v>1277</v>
      </c>
      <c r="F191" s="261">
        <v>200</v>
      </c>
      <c r="G191" s="261"/>
      <c r="H191" s="261">
        <v>200</v>
      </c>
      <c r="I191" s="261"/>
      <c r="J191" s="261">
        <v>200</v>
      </c>
      <c r="K191" s="261"/>
      <c r="L191" s="261">
        <v>200</v>
      </c>
      <c r="M191" s="262">
        <v>2.2693850000000002</v>
      </c>
      <c r="N191" s="262" t="s">
        <v>1203</v>
      </c>
      <c r="O191" s="261"/>
      <c r="P191" s="262" t="s">
        <v>1203</v>
      </c>
      <c r="Q191" s="262">
        <v>200</v>
      </c>
    </row>
    <row r="192" spans="1:18">
      <c r="A192" s="267"/>
      <c r="B192" s="268"/>
      <c r="C192" s="269"/>
      <c r="D192" s="269"/>
      <c r="E192" s="268"/>
      <c r="F192" s="270"/>
      <c r="G192" s="270"/>
      <c r="H192" s="270"/>
      <c r="I192" s="270"/>
      <c r="J192" s="270"/>
      <c r="K192" s="270"/>
      <c r="L192" s="270"/>
      <c r="M192" s="271"/>
      <c r="N192" s="272">
        <v>7.8283164999999997</v>
      </c>
      <c r="O192" s="273">
        <v>0</v>
      </c>
      <c r="P192" s="278">
        <v>7.8283164999999997</v>
      </c>
      <c r="Q192" s="278">
        <v>200</v>
      </c>
    </row>
    <row r="193" spans="1:18" s="264" customFormat="1">
      <c r="A193" s="267"/>
      <c r="B193" s="268"/>
      <c r="C193" s="281"/>
      <c r="D193" s="282"/>
      <c r="E193" s="268"/>
      <c r="F193" s="270"/>
      <c r="G193" s="270"/>
      <c r="H193" s="270"/>
      <c r="I193" s="270"/>
      <c r="J193" s="270"/>
      <c r="K193" s="270"/>
      <c r="L193" s="270"/>
      <c r="M193" s="271"/>
      <c r="N193" s="271" t="s">
        <v>1203</v>
      </c>
      <c r="O193" s="270"/>
      <c r="P193" s="271" t="s">
        <v>1203</v>
      </c>
      <c r="Q193" s="271" t="s">
        <v>1203</v>
      </c>
      <c r="R193" s="263"/>
    </row>
    <row r="194" spans="1:18" s="264" customFormat="1">
      <c r="A194" s="257" t="s">
        <v>1265</v>
      </c>
      <c r="B194" s="257" t="s">
        <v>1278</v>
      </c>
      <c r="C194" s="259">
        <v>64443</v>
      </c>
      <c r="D194" s="259">
        <v>64807</v>
      </c>
      <c r="E194" s="257" t="s">
        <v>1279</v>
      </c>
      <c r="F194" s="261">
        <v>200</v>
      </c>
      <c r="G194" s="257"/>
      <c r="H194" s="261">
        <v>200</v>
      </c>
      <c r="I194" s="257"/>
      <c r="J194" s="261">
        <v>200</v>
      </c>
      <c r="K194" s="257"/>
      <c r="L194" s="261">
        <v>200</v>
      </c>
      <c r="M194" s="262">
        <v>8.7259539999999998</v>
      </c>
      <c r="N194" s="262">
        <v>8.7259539999999998</v>
      </c>
      <c r="O194" s="261"/>
      <c r="P194" s="262">
        <v>8.7259539999999998</v>
      </c>
      <c r="Q194" s="262" t="s">
        <v>1203</v>
      </c>
      <c r="R194" s="263"/>
    </row>
    <row r="195" spans="1:18">
      <c r="A195" s="274" t="s">
        <v>1265</v>
      </c>
      <c r="B195" s="274" t="s">
        <v>1280</v>
      </c>
      <c r="C195" s="265">
        <v>64807</v>
      </c>
      <c r="D195" s="265">
        <v>65171</v>
      </c>
      <c r="E195" s="274" t="s">
        <v>1281</v>
      </c>
      <c r="F195" s="275">
        <v>200</v>
      </c>
      <c r="G195" s="274"/>
      <c r="H195" s="275">
        <v>200</v>
      </c>
      <c r="I195" s="274"/>
      <c r="J195" s="275">
        <v>200</v>
      </c>
      <c r="K195" s="274"/>
      <c r="L195" s="275">
        <v>200</v>
      </c>
      <c r="M195" s="262">
        <v>2.2317049999999998</v>
      </c>
      <c r="N195" s="262" t="s">
        <v>1203</v>
      </c>
      <c r="O195" s="261"/>
      <c r="P195" s="262" t="s">
        <v>1203</v>
      </c>
      <c r="Q195" s="262">
        <v>200</v>
      </c>
    </row>
    <row r="196" spans="1:18">
      <c r="A196" s="276"/>
      <c r="B196" s="276"/>
      <c r="C196" s="269"/>
      <c r="D196" s="269"/>
      <c r="E196" s="276"/>
      <c r="F196" s="277"/>
      <c r="G196" s="276"/>
      <c r="H196" s="277"/>
      <c r="I196" s="276"/>
      <c r="J196" s="277"/>
      <c r="K196" s="276"/>
      <c r="L196" s="277"/>
      <c r="M196" s="271"/>
      <c r="N196" s="272">
        <v>8.7259539999999998</v>
      </c>
      <c r="O196" s="273">
        <v>0</v>
      </c>
      <c r="P196" s="278">
        <v>8.7259539999999998</v>
      </c>
      <c r="Q196" s="278">
        <v>200</v>
      </c>
    </row>
    <row r="197" spans="1:18" s="264" customFormat="1">
      <c r="A197" s="267"/>
      <c r="B197" s="267"/>
      <c r="C197" s="281"/>
      <c r="D197" s="281"/>
      <c r="E197" s="267"/>
      <c r="F197" s="270"/>
      <c r="G197" s="267"/>
      <c r="H197" s="270"/>
      <c r="I197" s="267"/>
      <c r="J197" s="270"/>
      <c r="K197" s="267"/>
      <c r="L197" s="270"/>
      <c r="M197" s="271"/>
      <c r="N197" s="271" t="s">
        <v>1203</v>
      </c>
      <c r="O197" s="270"/>
      <c r="P197" s="271" t="s">
        <v>1203</v>
      </c>
      <c r="Q197" s="271" t="s">
        <v>1203</v>
      </c>
      <c r="R197" s="263"/>
    </row>
    <row r="198" spans="1:18" s="264" customFormat="1">
      <c r="A198" s="257" t="s">
        <v>1265</v>
      </c>
      <c r="B198" s="257" t="s">
        <v>1282</v>
      </c>
      <c r="C198" s="259">
        <v>64471</v>
      </c>
      <c r="D198" s="259">
        <v>64835</v>
      </c>
      <c r="E198" s="257" t="s">
        <v>1283</v>
      </c>
      <c r="F198" s="261">
        <v>200</v>
      </c>
      <c r="G198" s="257"/>
      <c r="H198" s="261">
        <v>200</v>
      </c>
      <c r="I198" s="257"/>
      <c r="J198" s="261">
        <v>200</v>
      </c>
      <c r="K198" s="257"/>
      <c r="L198" s="261">
        <v>200</v>
      </c>
      <c r="M198" s="262">
        <v>8.4527570000000001</v>
      </c>
      <c r="N198" s="262">
        <v>8.4527570000000001</v>
      </c>
      <c r="O198" s="261"/>
      <c r="P198" s="262">
        <v>8.4527570000000001</v>
      </c>
      <c r="Q198" s="262" t="s">
        <v>1203</v>
      </c>
      <c r="R198" s="263"/>
    </row>
    <row r="199" spans="1:18">
      <c r="A199" s="274" t="s">
        <v>1265</v>
      </c>
      <c r="B199" s="274" t="s">
        <v>1284</v>
      </c>
      <c r="C199" s="265">
        <v>64835</v>
      </c>
      <c r="D199" s="265">
        <v>65198</v>
      </c>
      <c r="E199" s="274" t="s">
        <v>1285</v>
      </c>
      <c r="F199" s="275">
        <v>200</v>
      </c>
      <c r="G199" s="275">
        <v>400</v>
      </c>
      <c r="H199" s="275">
        <v>600</v>
      </c>
      <c r="I199" s="274"/>
      <c r="J199" s="275">
        <v>600</v>
      </c>
      <c r="K199" s="274"/>
      <c r="L199" s="275">
        <v>600</v>
      </c>
      <c r="M199" s="262">
        <v>14.82091</v>
      </c>
      <c r="N199" s="262" t="s">
        <v>1203</v>
      </c>
      <c r="O199" s="261"/>
      <c r="P199" s="262" t="s">
        <v>1203</v>
      </c>
      <c r="Q199" s="262">
        <v>600</v>
      </c>
    </row>
    <row r="200" spans="1:18">
      <c r="A200" s="276"/>
      <c r="B200" s="276"/>
      <c r="C200" s="269"/>
      <c r="D200" s="269"/>
      <c r="E200" s="276"/>
      <c r="F200" s="277"/>
      <c r="G200" s="277"/>
      <c r="H200" s="277"/>
      <c r="I200" s="276"/>
      <c r="J200" s="277"/>
      <c r="K200" s="276"/>
      <c r="L200" s="277"/>
      <c r="M200" s="271"/>
      <c r="N200" s="272">
        <v>8.4527570000000001</v>
      </c>
      <c r="O200" s="273">
        <v>0</v>
      </c>
      <c r="P200" s="278">
        <v>8.4527570000000001</v>
      </c>
      <c r="Q200" s="278">
        <v>600</v>
      </c>
    </row>
    <row r="201" spans="1:18" s="264" customFormat="1">
      <c r="A201" s="267"/>
      <c r="B201" s="267"/>
      <c r="C201" s="281"/>
      <c r="D201" s="281"/>
      <c r="E201" s="267"/>
      <c r="F201" s="270"/>
      <c r="G201" s="267"/>
      <c r="H201" s="270"/>
      <c r="I201" s="267"/>
      <c r="J201" s="270"/>
      <c r="K201" s="267"/>
      <c r="L201" s="270"/>
      <c r="M201" s="271"/>
      <c r="N201" s="271" t="s">
        <v>1203</v>
      </c>
      <c r="O201" s="270"/>
      <c r="P201" s="271" t="s">
        <v>1203</v>
      </c>
      <c r="Q201" s="271" t="s">
        <v>1203</v>
      </c>
      <c r="R201" s="263"/>
    </row>
    <row r="202" spans="1:18" s="264" customFormat="1">
      <c r="A202" s="257" t="s">
        <v>1265</v>
      </c>
      <c r="B202" s="258" t="s">
        <v>1286</v>
      </c>
      <c r="C202" s="259">
        <v>64480</v>
      </c>
      <c r="D202" s="260">
        <v>64842</v>
      </c>
      <c r="E202" s="258" t="s">
        <v>1287</v>
      </c>
      <c r="F202" s="261">
        <v>200</v>
      </c>
      <c r="G202" s="261"/>
      <c r="H202" s="261">
        <v>200</v>
      </c>
      <c r="I202" s="261"/>
      <c r="J202" s="261">
        <v>200</v>
      </c>
      <c r="K202" s="261"/>
      <c r="L202" s="261">
        <v>200</v>
      </c>
      <c r="M202" s="262">
        <v>8.6901650000000004</v>
      </c>
      <c r="N202" s="262">
        <v>8.6901650000000004</v>
      </c>
      <c r="O202" s="261"/>
      <c r="P202" s="262">
        <v>8.6901650000000004</v>
      </c>
      <c r="Q202" s="262" t="s">
        <v>1203</v>
      </c>
      <c r="R202" s="263"/>
    </row>
    <row r="203" spans="1:18">
      <c r="A203" s="257" t="s">
        <v>1265</v>
      </c>
      <c r="B203" s="258" t="s">
        <v>1288</v>
      </c>
      <c r="C203" s="265">
        <v>64843</v>
      </c>
      <c r="D203" s="266">
        <v>65205</v>
      </c>
      <c r="E203" s="258" t="s">
        <v>1286</v>
      </c>
      <c r="F203" s="261">
        <v>200</v>
      </c>
      <c r="G203" s="261"/>
      <c r="H203" s="261">
        <v>200</v>
      </c>
      <c r="I203" s="261"/>
      <c r="J203" s="261">
        <v>200</v>
      </c>
      <c r="K203" s="261"/>
      <c r="L203" s="261">
        <v>200</v>
      </c>
      <c r="M203" s="262">
        <v>4.3529999999999998</v>
      </c>
      <c r="N203" s="262" t="s">
        <v>1203</v>
      </c>
      <c r="O203" s="261"/>
      <c r="P203" s="262" t="s">
        <v>1203</v>
      </c>
      <c r="Q203" s="262">
        <v>200</v>
      </c>
    </row>
    <row r="204" spans="1:18">
      <c r="A204" s="267"/>
      <c r="B204" s="268"/>
      <c r="C204" s="269"/>
      <c r="D204" s="279"/>
      <c r="E204" s="268"/>
      <c r="F204" s="270"/>
      <c r="G204" s="270"/>
      <c r="H204" s="270"/>
      <c r="I204" s="270"/>
      <c r="J204" s="270"/>
      <c r="K204" s="270"/>
      <c r="L204" s="270"/>
      <c r="M204" s="271"/>
      <c r="N204" s="272">
        <v>8.6901650000000004</v>
      </c>
      <c r="O204" s="273">
        <v>0</v>
      </c>
      <c r="P204" s="278">
        <v>8.6901650000000004</v>
      </c>
      <c r="Q204" s="278">
        <v>200</v>
      </c>
    </row>
    <row r="205" spans="1:18" s="264" customFormat="1">
      <c r="A205" s="267"/>
      <c r="B205" s="268"/>
      <c r="C205" s="281"/>
      <c r="D205" s="282"/>
      <c r="E205" s="268"/>
      <c r="F205" s="270"/>
      <c r="G205" s="270"/>
      <c r="H205" s="270"/>
      <c r="I205" s="270"/>
      <c r="J205" s="270"/>
      <c r="K205" s="270"/>
      <c r="L205" s="270"/>
      <c r="M205" s="271"/>
      <c r="N205" s="271" t="s">
        <v>1203</v>
      </c>
      <c r="O205" s="270"/>
      <c r="P205" s="271" t="s">
        <v>1203</v>
      </c>
      <c r="Q205" s="271" t="s">
        <v>1203</v>
      </c>
      <c r="R205" s="263"/>
    </row>
    <row r="206" spans="1:18" s="264" customFormat="1">
      <c r="A206" s="257" t="s">
        <v>1265</v>
      </c>
      <c r="B206" s="257" t="s">
        <v>1289</v>
      </c>
      <c r="C206" s="259">
        <v>64485</v>
      </c>
      <c r="D206" s="259">
        <v>64849</v>
      </c>
      <c r="E206" s="257" t="s">
        <v>1290</v>
      </c>
      <c r="F206" s="261">
        <v>156</v>
      </c>
      <c r="G206" s="257"/>
      <c r="H206" s="261">
        <v>156</v>
      </c>
      <c r="I206" s="257"/>
      <c r="J206" s="261">
        <v>156</v>
      </c>
      <c r="K206" s="257"/>
      <c r="L206" s="261">
        <v>156</v>
      </c>
      <c r="M206" s="262">
        <v>6.5662909999999997</v>
      </c>
      <c r="N206" s="262">
        <v>6.5662909999999997</v>
      </c>
      <c r="O206" s="261"/>
      <c r="P206" s="262">
        <v>6.5662909999999997</v>
      </c>
      <c r="Q206" s="262" t="s">
        <v>1203</v>
      </c>
      <c r="R206" s="263"/>
    </row>
    <row r="207" spans="1:18">
      <c r="A207" s="274" t="s">
        <v>1265</v>
      </c>
      <c r="B207" s="274" t="s">
        <v>1291</v>
      </c>
      <c r="C207" s="265">
        <v>64849</v>
      </c>
      <c r="D207" s="265" t="s">
        <v>1292</v>
      </c>
      <c r="E207" s="274" t="s">
        <v>1289</v>
      </c>
      <c r="F207" s="275">
        <v>156</v>
      </c>
      <c r="G207" s="274"/>
      <c r="H207" s="275">
        <v>156</v>
      </c>
      <c r="I207" s="274"/>
      <c r="J207" s="275">
        <v>156</v>
      </c>
      <c r="K207" s="274"/>
      <c r="L207" s="275">
        <v>156</v>
      </c>
      <c r="M207" s="262">
        <v>3.2402229999999999</v>
      </c>
      <c r="N207" s="262" t="s">
        <v>1203</v>
      </c>
      <c r="O207" s="261"/>
      <c r="P207" s="262" t="s">
        <v>1203</v>
      </c>
      <c r="Q207" s="262">
        <v>156</v>
      </c>
    </row>
    <row r="208" spans="1:18">
      <c r="A208" s="276"/>
      <c r="B208" s="276"/>
      <c r="C208" s="269"/>
      <c r="D208" s="269"/>
      <c r="E208" s="276"/>
      <c r="F208" s="277"/>
      <c r="G208" s="276"/>
      <c r="H208" s="277"/>
      <c r="I208" s="276"/>
      <c r="J208" s="277"/>
      <c r="K208" s="276"/>
      <c r="L208" s="277"/>
      <c r="M208" s="271"/>
      <c r="N208" s="272">
        <v>6.5662909999999997</v>
      </c>
      <c r="O208" s="273">
        <v>0</v>
      </c>
      <c r="P208" s="278">
        <v>6.5662909999999997</v>
      </c>
      <c r="Q208" s="278">
        <v>156</v>
      </c>
    </row>
    <row r="209" spans="1:18" s="264" customFormat="1">
      <c r="A209" s="267"/>
      <c r="B209" s="267"/>
      <c r="C209" s="281"/>
      <c r="D209" s="281"/>
      <c r="E209" s="267"/>
      <c r="F209" s="270"/>
      <c r="G209" s="267"/>
      <c r="H209" s="270"/>
      <c r="I209" s="267"/>
      <c r="J209" s="270"/>
      <c r="K209" s="267"/>
      <c r="L209" s="270"/>
      <c r="M209" s="271"/>
      <c r="N209" s="271" t="s">
        <v>1203</v>
      </c>
      <c r="O209" s="270"/>
      <c r="P209" s="271" t="s">
        <v>1203</v>
      </c>
      <c r="Q209" s="271" t="s">
        <v>1203</v>
      </c>
      <c r="R209" s="263"/>
    </row>
    <row r="210" spans="1:18" s="264" customFormat="1">
      <c r="A210" s="257" t="s">
        <v>1265</v>
      </c>
      <c r="B210" s="258" t="s">
        <v>1293</v>
      </c>
      <c r="C210" s="259">
        <v>64507</v>
      </c>
      <c r="D210" s="260">
        <v>64871</v>
      </c>
      <c r="E210" s="258" t="s">
        <v>1294</v>
      </c>
      <c r="F210" s="261">
        <v>11</v>
      </c>
      <c r="G210" s="261"/>
      <c r="H210" s="261">
        <v>11</v>
      </c>
      <c r="I210" s="261"/>
      <c r="J210" s="261">
        <v>11</v>
      </c>
      <c r="K210" s="261"/>
      <c r="L210" s="261">
        <v>11</v>
      </c>
      <c r="M210" s="262">
        <v>0.34041199999999999</v>
      </c>
      <c r="N210" s="262">
        <v>0.34041199999999999</v>
      </c>
      <c r="O210" s="261"/>
      <c r="P210" s="262">
        <v>0.34041199999999999</v>
      </c>
      <c r="Q210" s="262" t="s">
        <v>1203</v>
      </c>
      <c r="R210" s="263"/>
    </row>
    <row r="211" spans="1:18">
      <c r="A211" s="257" t="s">
        <v>1265</v>
      </c>
      <c r="B211" s="258" t="s">
        <v>1295</v>
      </c>
      <c r="C211" s="265">
        <v>64871</v>
      </c>
      <c r="D211" s="265">
        <v>65234</v>
      </c>
      <c r="E211" s="258" t="s">
        <v>1296</v>
      </c>
      <c r="F211" s="261">
        <v>11</v>
      </c>
      <c r="G211" s="261"/>
      <c r="H211" s="261">
        <v>11</v>
      </c>
      <c r="I211" s="261"/>
      <c r="J211" s="261">
        <v>11</v>
      </c>
      <c r="K211" s="261"/>
      <c r="L211" s="261">
        <v>11</v>
      </c>
      <c r="M211" s="262">
        <v>0.20760400000000001</v>
      </c>
      <c r="N211" s="262" t="s">
        <v>1203</v>
      </c>
      <c r="O211" s="261"/>
      <c r="P211" s="262" t="s">
        <v>1203</v>
      </c>
      <c r="Q211" s="262">
        <v>11</v>
      </c>
    </row>
    <row r="212" spans="1:18">
      <c r="A212" s="267"/>
      <c r="B212" s="268"/>
      <c r="C212" s="269"/>
      <c r="D212" s="269"/>
      <c r="E212" s="268"/>
      <c r="F212" s="270"/>
      <c r="G212" s="270"/>
      <c r="H212" s="270"/>
      <c r="I212" s="270"/>
      <c r="J212" s="270"/>
      <c r="K212" s="270"/>
      <c r="L212" s="270"/>
      <c r="M212" s="271"/>
      <c r="N212" s="272">
        <v>0.34041199999999999</v>
      </c>
      <c r="O212" s="273">
        <v>0</v>
      </c>
      <c r="P212" s="278">
        <v>0.34041199999999999</v>
      </c>
      <c r="Q212" s="278">
        <v>11</v>
      </c>
    </row>
    <row r="213" spans="1:18" s="264" customFormat="1">
      <c r="A213" s="267"/>
      <c r="B213" s="268"/>
      <c r="C213" s="281"/>
      <c r="D213" s="282"/>
      <c r="E213" s="268"/>
      <c r="F213" s="270"/>
      <c r="G213" s="270"/>
      <c r="H213" s="270"/>
      <c r="I213" s="270"/>
      <c r="J213" s="270"/>
      <c r="K213" s="270"/>
      <c r="L213" s="270"/>
      <c r="M213" s="271"/>
      <c r="N213" s="271" t="s">
        <v>1203</v>
      </c>
      <c r="O213" s="270"/>
      <c r="P213" s="271" t="s">
        <v>1203</v>
      </c>
      <c r="Q213" s="271" t="s">
        <v>1203</v>
      </c>
      <c r="R213" s="263"/>
    </row>
    <row r="214" spans="1:18" s="264" customFormat="1">
      <c r="A214" s="257" t="s">
        <v>1265</v>
      </c>
      <c r="B214" s="257" t="s">
        <v>1297</v>
      </c>
      <c r="C214" s="259">
        <v>64529</v>
      </c>
      <c r="D214" s="259">
        <v>64892</v>
      </c>
      <c r="E214" s="257" t="s">
        <v>1298</v>
      </c>
      <c r="F214" s="261">
        <v>200</v>
      </c>
      <c r="G214" s="257"/>
      <c r="H214" s="261">
        <v>200</v>
      </c>
      <c r="I214" s="257"/>
      <c r="J214" s="261">
        <v>200</v>
      </c>
      <c r="K214" s="257"/>
      <c r="L214" s="261">
        <v>200</v>
      </c>
      <c r="M214" s="262">
        <v>5.9004700000000003</v>
      </c>
      <c r="N214" s="262">
        <v>5.9004700000000003</v>
      </c>
      <c r="O214" s="261"/>
      <c r="P214" s="262">
        <v>5.9004700000000003</v>
      </c>
      <c r="Q214" s="262" t="s">
        <v>1203</v>
      </c>
      <c r="R214" s="263"/>
    </row>
    <row r="215" spans="1:18">
      <c r="A215" s="274" t="s">
        <v>1265</v>
      </c>
      <c r="B215" s="274" t="s">
        <v>1299</v>
      </c>
      <c r="C215" s="265">
        <v>64892</v>
      </c>
      <c r="D215" s="265">
        <v>65255</v>
      </c>
      <c r="E215" s="274" t="s">
        <v>1297</v>
      </c>
      <c r="F215" s="275">
        <v>200</v>
      </c>
      <c r="G215" s="274"/>
      <c r="H215" s="275">
        <v>200</v>
      </c>
      <c r="I215" s="274"/>
      <c r="J215" s="275">
        <v>200</v>
      </c>
      <c r="K215" s="274"/>
      <c r="L215" s="275">
        <v>200</v>
      </c>
      <c r="M215" s="262">
        <v>3.8185600000000002</v>
      </c>
      <c r="N215" s="262" t="s">
        <v>1203</v>
      </c>
      <c r="O215" s="261"/>
      <c r="P215" s="262" t="s">
        <v>1203</v>
      </c>
      <c r="Q215" s="262">
        <v>200</v>
      </c>
    </row>
    <row r="216" spans="1:18">
      <c r="A216" s="276"/>
      <c r="B216" s="276"/>
      <c r="C216" s="269"/>
      <c r="D216" s="269"/>
      <c r="E216" s="276"/>
      <c r="F216" s="277"/>
      <c r="G216" s="276"/>
      <c r="H216" s="277"/>
      <c r="I216" s="276"/>
      <c r="J216" s="277"/>
      <c r="K216" s="276"/>
      <c r="L216" s="277"/>
      <c r="M216" s="271"/>
      <c r="N216" s="272">
        <v>5.9004700000000003</v>
      </c>
      <c r="O216" s="273">
        <v>0</v>
      </c>
      <c r="P216" s="278">
        <v>5.9004700000000003</v>
      </c>
      <c r="Q216" s="278">
        <v>200</v>
      </c>
    </row>
    <row r="217" spans="1:18" s="264" customFormat="1">
      <c r="A217" s="267"/>
      <c r="B217" s="267"/>
      <c r="C217" s="281"/>
      <c r="D217" s="281"/>
      <c r="E217" s="267"/>
      <c r="F217" s="270"/>
      <c r="G217" s="267"/>
      <c r="H217" s="270"/>
      <c r="I217" s="267"/>
      <c r="J217" s="270"/>
      <c r="K217" s="267"/>
      <c r="L217" s="270"/>
      <c r="M217" s="271"/>
      <c r="N217" s="271" t="s">
        <v>1203</v>
      </c>
      <c r="O217" s="270"/>
      <c r="P217" s="271" t="s">
        <v>1203</v>
      </c>
      <c r="Q217" s="271" t="s">
        <v>1203</v>
      </c>
      <c r="R217" s="263"/>
    </row>
    <row r="218" spans="1:18" s="264" customFormat="1">
      <c r="A218" s="257" t="s">
        <v>1265</v>
      </c>
      <c r="B218" s="258" t="s">
        <v>1300</v>
      </c>
      <c r="C218" s="259">
        <v>64536</v>
      </c>
      <c r="D218" s="260">
        <v>64900</v>
      </c>
      <c r="E218" s="258" t="s">
        <v>1301</v>
      </c>
      <c r="F218" s="261">
        <v>200</v>
      </c>
      <c r="G218" s="261"/>
      <c r="H218" s="261">
        <v>200</v>
      </c>
      <c r="I218" s="261"/>
      <c r="J218" s="261">
        <v>200</v>
      </c>
      <c r="K218" s="261"/>
      <c r="L218" s="261">
        <v>200</v>
      </c>
      <c r="M218" s="262">
        <v>7.4028004999999997</v>
      </c>
      <c r="N218" s="262">
        <v>7.4028004999999997</v>
      </c>
      <c r="O218" s="261"/>
      <c r="P218" s="262">
        <v>7.4028004999999997</v>
      </c>
      <c r="Q218" s="262" t="s">
        <v>1203</v>
      </c>
      <c r="R218" s="263"/>
    </row>
    <row r="219" spans="1:18">
      <c r="A219" s="257" t="s">
        <v>1265</v>
      </c>
      <c r="B219" s="258" t="s">
        <v>1302</v>
      </c>
      <c r="C219" s="265">
        <v>64900</v>
      </c>
      <c r="D219" s="265">
        <v>65264</v>
      </c>
      <c r="E219" s="258" t="s">
        <v>1303</v>
      </c>
      <c r="F219" s="261">
        <v>200</v>
      </c>
      <c r="G219" s="261"/>
      <c r="H219" s="261">
        <v>200</v>
      </c>
      <c r="I219" s="261"/>
      <c r="J219" s="261">
        <v>200</v>
      </c>
      <c r="K219" s="261"/>
      <c r="L219" s="261">
        <v>200</v>
      </c>
      <c r="M219" s="262">
        <v>3.5383619999999998</v>
      </c>
      <c r="N219" s="262" t="s">
        <v>1203</v>
      </c>
      <c r="O219" s="261"/>
      <c r="P219" s="262" t="s">
        <v>1203</v>
      </c>
      <c r="Q219" s="262">
        <v>200</v>
      </c>
    </row>
    <row r="220" spans="1:18">
      <c r="A220" s="267"/>
      <c r="B220" s="268"/>
      <c r="C220" s="269"/>
      <c r="D220" s="269"/>
      <c r="E220" s="268"/>
      <c r="F220" s="270"/>
      <c r="G220" s="270"/>
      <c r="H220" s="270"/>
      <c r="I220" s="270"/>
      <c r="J220" s="270"/>
      <c r="K220" s="270"/>
      <c r="L220" s="270"/>
      <c r="M220" s="271"/>
      <c r="N220" s="272">
        <v>7.4028004999999997</v>
      </c>
      <c r="O220" s="273">
        <v>0</v>
      </c>
      <c r="P220" s="278">
        <v>7.4028004999999997</v>
      </c>
      <c r="Q220" s="278">
        <v>200</v>
      </c>
    </row>
    <row r="221" spans="1:18" s="264" customFormat="1">
      <c r="A221" s="267"/>
      <c r="B221" s="268"/>
      <c r="C221" s="281"/>
      <c r="D221" s="282"/>
      <c r="E221" s="268"/>
      <c r="F221" s="270"/>
      <c r="G221" s="270"/>
      <c r="H221" s="270"/>
      <c r="I221" s="270"/>
      <c r="J221" s="270"/>
      <c r="K221" s="270"/>
      <c r="L221" s="270"/>
      <c r="M221" s="271"/>
      <c r="N221" s="271" t="s">
        <v>1203</v>
      </c>
      <c r="O221" s="270"/>
      <c r="P221" s="271" t="s">
        <v>1203</v>
      </c>
      <c r="Q221" s="271" t="s">
        <v>1203</v>
      </c>
      <c r="R221" s="263"/>
    </row>
    <row r="222" spans="1:18" s="264" customFormat="1">
      <c r="A222" s="257" t="s">
        <v>1265</v>
      </c>
      <c r="B222" s="257" t="s">
        <v>1304</v>
      </c>
      <c r="C222" s="259">
        <v>64543</v>
      </c>
      <c r="D222" s="259">
        <v>64907</v>
      </c>
      <c r="E222" s="257" t="s">
        <v>1305</v>
      </c>
      <c r="F222" s="261">
        <v>200</v>
      </c>
      <c r="G222" s="257"/>
      <c r="H222" s="261">
        <v>200</v>
      </c>
      <c r="I222" s="257"/>
      <c r="J222" s="261">
        <v>200</v>
      </c>
      <c r="K222" s="257"/>
      <c r="L222" s="261">
        <v>200</v>
      </c>
      <c r="M222" s="262">
        <v>7.5460719999999997</v>
      </c>
      <c r="N222" s="262">
        <v>7.5460719999999997</v>
      </c>
      <c r="O222" s="261"/>
      <c r="P222" s="262">
        <v>7.5460719999999997</v>
      </c>
      <c r="Q222" s="262" t="s">
        <v>1203</v>
      </c>
      <c r="R222" s="263"/>
    </row>
    <row r="223" spans="1:18">
      <c r="A223" s="274" t="s">
        <v>1265</v>
      </c>
      <c r="B223" s="274" t="s">
        <v>1306</v>
      </c>
      <c r="C223" s="265">
        <v>64907</v>
      </c>
      <c r="D223" s="265">
        <v>65271</v>
      </c>
      <c r="E223" s="274" t="s">
        <v>1304</v>
      </c>
      <c r="F223" s="275">
        <v>200</v>
      </c>
      <c r="G223" s="274"/>
      <c r="H223" s="275">
        <v>200</v>
      </c>
      <c r="I223" s="274"/>
      <c r="J223" s="275">
        <v>200</v>
      </c>
      <c r="K223" s="274"/>
      <c r="L223" s="275">
        <v>200</v>
      </c>
      <c r="M223" s="262">
        <v>3.2685050000000002</v>
      </c>
      <c r="N223" s="262" t="s">
        <v>1203</v>
      </c>
      <c r="O223" s="261"/>
      <c r="P223" s="262" t="s">
        <v>1203</v>
      </c>
      <c r="Q223" s="262">
        <v>200</v>
      </c>
    </row>
    <row r="224" spans="1:18">
      <c r="A224" s="276"/>
      <c r="B224" s="276"/>
      <c r="C224" s="269"/>
      <c r="D224" s="269"/>
      <c r="E224" s="276"/>
      <c r="F224" s="277"/>
      <c r="G224" s="276"/>
      <c r="H224" s="277"/>
      <c r="I224" s="276"/>
      <c r="J224" s="277"/>
      <c r="K224" s="276"/>
      <c r="L224" s="277"/>
      <c r="M224" s="271"/>
      <c r="N224" s="272">
        <v>7.5460719999999997</v>
      </c>
      <c r="O224" s="273">
        <v>0</v>
      </c>
      <c r="P224" s="278">
        <v>7.5460719999999997</v>
      </c>
      <c r="Q224" s="278">
        <v>200</v>
      </c>
    </row>
    <row r="225" spans="1:18" s="264" customFormat="1">
      <c r="A225" s="267"/>
      <c r="B225" s="267"/>
      <c r="C225" s="281"/>
      <c r="D225" s="281"/>
      <c r="E225" s="267"/>
      <c r="F225" s="270"/>
      <c r="G225" s="267"/>
      <c r="H225" s="270"/>
      <c r="I225" s="267"/>
      <c r="J225" s="270"/>
      <c r="K225" s="267"/>
      <c r="L225" s="270"/>
      <c r="M225" s="271"/>
      <c r="N225" s="271" t="s">
        <v>1203</v>
      </c>
      <c r="O225" s="270"/>
      <c r="P225" s="271" t="s">
        <v>1203</v>
      </c>
      <c r="Q225" s="271" t="s">
        <v>1203</v>
      </c>
      <c r="R225" s="263"/>
    </row>
    <row r="226" spans="1:18" s="264" customFormat="1">
      <c r="A226" s="257" t="s">
        <v>1265</v>
      </c>
      <c r="B226" s="257" t="s">
        <v>1307</v>
      </c>
      <c r="C226" s="259">
        <v>64631</v>
      </c>
      <c r="D226" s="259">
        <v>64994</v>
      </c>
      <c r="E226" s="257" t="s">
        <v>1308</v>
      </c>
      <c r="F226" s="261">
        <v>200</v>
      </c>
      <c r="G226" s="257"/>
      <c r="H226" s="261">
        <v>200</v>
      </c>
      <c r="I226" s="257"/>
      <c r="J226" s="261">
        <v>200</v>
      </c>
      <c r="K226" s="257"/>
      <c r="L226" s="261">
        <v>200</v>
      </c>
      <c r="M226" s="262">
        <v>6.8685489999999998</v>
      </c>
      <c r="N226" s="262">
        <v>6.8685489999999998</v>
      </c>
      <c r="O226" s="261"/>
      <c r="P226" s="262">
        <v>6.8685489999999998</v>
      </c>
      <c r="Q226" s="262" t="s">
        <v>1203</v>
      </c>
      <c r="R226" s="263"/>
    </row>
    <row r="227" spans="1:18">
      <c r="A227" s="274" t="s">
        <v>1265</v>
      </c>
      <c r="B227" s="274" t="s">
        <v>1309</v>
      </c>
      <c r="C227" s="265">
        <v>64994</v>
      </c>
      <c r="D227" s="265">
        <v>65357</v>
      </c>
      <c r="E227" s="274" t="s">
        <v>1307</v>
      </c>
      <c r="F227" s="275">
        <v>200</v>
      </c>
      <c r="G227" s="275"/>
      <c r="H227" s="275">
        <v>200</v>
      </c>
      <c r="I227" s="274"/>
      <c r="J227" s="275">
        <v>200</v>
      </c>
      <c r="K227" s="274"/>
      <c r="L227" s="275">
        <v>200</v>
      </c>
      <c r="M227" s="262">
        <v>5.8184370000000003</v>
      </c>
      <c r="N227" s="262" t="s">
        <v>1203</v>
      </c>
      <c r="O227" s="261"/>
      <c r="P227" s="262" t="s">
        <v>1203</v>
      </c>
      <c r="Q227" s="262">
        <v>200</v>
      </c>
    </row>
    <row r="228" spans="1:18">
      <c r="A228" s="276"/>
      <c r="B228" s="276"/>
      <c r="C228" s="269"/>
      <c r="D228" s="269"/>
      <c r="E228" s="276"/>
      <c r="F228" s="277"/>
      <c r="G228" s="277"/>
      <c r="H228" s="277"/>
      <c r="I228" s="276"/>
      <c r="J228" s="277"/>
      <c r="K228" s="276"/>
      <c r="L228" s="277"/>
      <c r="M228" s="271"/>
      <c r="N228" s="272">
        <v>6.8685489999999998</v>
      </c>
      <c r="O228" s="273">
        <v>0</v>
      </c>
      <c r="P228" s="278">
        <v>6.8685489999999998</v>
      </c>
      <c r="Q228" s="278">
        <v>200</v>
      </c>
    </row>
    <row r="229" spans="1:18" s="264" customFormat="1">
      <c r="A229" s="267"/>
      <c r="B229" s="267"/>
      <c r="C229" s="281"/>
      <c r="D229" s="281"/>
      <c r="E229" s="267"/>
      <c r="F229" s="270"/>
      <c r="G229" s="267"/>
      <c r="H229" s="270"/>
      <c r="I229" s="267"/>
      <c r="J229" s="270"/>
      <c r="K229" s="267"/>
      <c r="L229" s="270"/>
      <c r="M229" s="271"/>
      <c r="N229" s="271" t="s">
        <v>1203</v>
      </c>
      <c r="O229" s="270"/>
      <c r="P229" s="271" t="s">
        <v>1203</v>
      </c>
      <c r="Q229" s="271" t="s">
        <v>1203</v>
      </c>
      <c r="R229" s="263"/>
    </row>
    <row r="230" spans="1:18" s="264" customFormat="1">
      <c r="A230" s="257" t="s">
        <v>1265</v>
      </c>
      <c r="B230" s="257" t="s">
        <v>1310</v>
      </c>
      <c r="C230" s="259">
        <v>64644</v>
      </c>
      <c r="D230" s="259">
        <v>65008</v>
      </c>
      <c r="E230" s="257" t="s">
        <v>1311</v>
      </c>
      <c r="F230" s="261">
        <v>600</v>
      </c>
      <c r="G230" s="257">
        <v>500</v>
      </c>
      <c r="H230" s="261">
        <v>1100</v>
      </c>
      <c r="I230" s="257"/>
      <c r="J230" s="261">
        <v>1100</v>
      </c>
      <c r="K230" s="257"/>
      <c r="L230" s="261">
        <v>1100</v>
      </c>
      <c r="M230" s="262">
        <v>42.394601999999999</v>
      </c>
      <c r="N230" s="262">
        <v>42.394601999999999</v>
      </c>
      <c r="O230" s="261"/>
      <c r="P230" s="262">
        <v>42.394601999999999</v>
      </c>
      <c r="Q230" s="262" t="s">
        <v>1203</v>
      </c>
      <c r="R230" s="263"/>
    </row>
    <row r="231" spans="1:18">
      <c r="A231" s="274" t="s">
        <v>1265</v>
      </c>
      <c r="B231" s="274" t="s">
        <v>1312</v>
      </c>
      <c r="C231" s="265">
        <v>65008</v>
      </c>
      <c r="D231" s="265">
        <v>65371</v>
      </c>
      <c r="E231" s="274" t="s">
        <v>1310</v>
      </c>
      <c r="F231" s="275">
        <v>1100</v>
      </c>
      <c r="G231" s="275"/>
      <c r="H231" s="275">
        <v>1100</v>
      </c>
      <c r="I231" s="274"/>
      <c r="J231" s="275">
        <v>1100</v>
      </c>
      <c r="K231" s="274"/>
      <c r="L231" s="275">
        <v>1100</v>
      </c>
      <c r="M231" s="262">
        <v>36.188575</v>
      </c>
      <c r="N231" s="262" t="s">
        <v>1203</v>
      </c>
      <c r="O231" s="261"/>
      <c r="P231" s="262" t="s">
        <v>1203</v>
      </c>
      <c r="Q231" s="262">
        <v>1100</v>
      </c>
    </row>
    <row r="232" spans="1:18">
      <c r="A232" s="276"/>
      <c r="B232" s="276"/>
      <c r="C232" s="269"/>
      <c r="D232" s="269"/>
      <c r="E232" s="276"/>
      <c r="F232" s="277"/>
      <c r="G232" s="277"/>
      <c r="H232" s="277"/>
      <c r="I232" s="276"/>
      <c r="J232" s="277"/>
      <c r="K232" s="276"/>
      <c r="L232" s="277"/>
      <c r="M232" s="271"/>
      <c r="N232" s="272">
        <v>42.394601999999999</v>
      </c>
      <c r="O232" s="273">
        <v>0</v>
      </c>
      <c r="P232" s="278">
        <v>42.394601999999999</v>
      </c>
      <c r="Q232" s="278">
        <v>1100</v>
      </c>
    </row>
    <row r="233" spans="1:18" s="264" customFormat="1">
      <c r="A233" s="267"/>
      <c r="B233" s="267"/>
      <c r="C233" s="281"/>
      <c r="D233" s="281"/>
      <c r="E233" s="267"/>
      <c r="F233" s="270"/>
      <c r="G233" s="267"/>
      <c r="H233" s="270"/>
      <c r="I233" s="267"/>
      <c r="J233" s="270"/>
      <c r="K233" s="267"/>
      <c r="L233" s="270"/>
      <c r="M233" s="271"/>
      <c r="N233" s="271" t="s">
        <v>1203</v>
      </c>
      <c r="O233" s="270"/>
      <c r="P233" s="271" t="s">
        <v>1203</v>
      </c>
      <c r="Q233" s="271" t="s">
        <v>1203</v>
      </c>
      <c r="R233" s="263"/>
    </row>
    <row r="234" spans="1:18" s="264" customFormat="1">
      <c r="A234" s="257" t="s">
        <v>1265</v>
      </c>
      <c r="B234" s="257" t="s">
        <v>1313</v>
      </c>
      <c r="C234" s="259">
        <v>64673</v>
      </c>
      <c r="D234" s="259">
        <v>65036</v>
      </c>
      <c r="E234" s="257" t="s">
        <v>1314</v>
      </c>
      <c r="F234" s="261">
        <v>200</v>
      </c>
      <c r="G234" s="257"/>
      <c r="H234" s="261">
        <v>200</v>
      </c>
      <c r="I234" s="257"/>
      <c r="J234" s="261">
        <v>200</v>
      </c>
      <c r="K234" s="257"/>
      <c r="L234" s="261">
        <v>200</v>
      </c>
      <c r="M234" s="262">
        <v>9.3042449999999999</v>
      </c>
      <c r="N234" s="262">
        <v>9.3042449999999999</v>
      </c>
      <c r="O234" s="261"/>
      <c r="P234" s="262">
        <v>9.3042449999999999</v>
      </c>
      <c r="Q234" s="262" t="s">
        <v>1203</v>
      </c>
      <c r="R234" s="263"/>
    </row>
    <row r="235" spans="1:18">
      <c r="A235" s="274" t="s">
        <v>1265</v>
      </c>
      <c r="B235" s="274" t="s">
        <v>1315</v>
      </c>
      <c r="C235" s="265">
        <v>65036</v>
      </c>
      <c r="D235" s="265">
        <v>65400</v>
      </c>
      <c r="E235" s="274" t="s">
        <v>1316</v>
      </c>
      <c r="F235" s="275">
        <v>200</v>
      </c>
      <c r="G235" s="274"/>
      <c r="H235" s="275">
        <v>200</v>
      </c>
      <c r="I235" s="274"/>
      <c r="J235" s="275">
        <v>200</v>
      </c>
      <c r="K235" s="274"/>
      <c r="L235" s="275">
        <v>200</v>
      </c>
      <c r="M235" s="262">
        <v>6.9249280000000004</v>
      </c>
      <c r="N235" s="262" t="s">
        <v>1203</v>
      </c>
      <c r="O235" s="261"/>
      <c r="P235" s="262" t="s">
        <v>1203</v>
      </c>
      <c r="Q235" s="262">
        <v>200</v>
      </c>
    </row>
    <row r="236" spans="1:18">
      <c r="A236" s="276"/>
      <c r="B236" s="276"/>
      <c r="C236" s="269"/>
      <c r="D236" s="269"/>
      <c r="E236" s="276"/>
      <c r="F236" s="277"/>
      <c r="G236" s="276"/>
      <c r="H236" s="277"/>
      <c r="I236" s="276"/>
      <c r="J236" s="277"/>
      <c r="K236" s="276"/>
      <c r="L236" s="277"/>
      <c r="M236" s="271"/>
      <c r="N236" s="272">
        <v>9.3042449999999999</v>
      </c>
      <c r="O236" s="273">
        <v>0</v>
      </c>
      <c r="P236" s="278">
        <v>9.3042449999999999</v>
      </c>
      <c r="Q236" s="278">
        <v>200</v>
      </c>
    </row>
    <row r="237" spans="1:18" s="264" customFormat="1">
      <c r="A237" s="267"/>
      <c r="B237" s="267"/>
      <c r="C237" s="281"/>
      <c r="D237" s="281"/>
      <c r="E237" s="267"/>
      <c r="F237" s="270"/>
      <c r="G237" s="267"/>
      <c r="H237" s="270"/>
      <c r="I237" s="267"/>
      <c r="J237" s="270"/>
      <c r="K237" s="267"/>
      <c r="L237" s="270"/>
      <c r="M237" s="271"/>
      <c r="N237" s="271" t="s">
        <v>1203</v>
      </c>
      <c r="O237" s="270"/>
      <c r="P237" s="271" t="s">
        <v>1203</v>
      </c>
      <c r="Q237" s="271" t="s">
        <v>1203</v>
      </c>
      <c r="R237" s="263"/>
    </row>
    <row r="238" spans="1:18" s="264" customFormat="1">
      <c r="A238" s="257" t="s">
        <v>1265</v>
      </c>
      <c r="B238" s="258" t="s">
        <v>1317</v>
      </c>
      <c r="C238" s="259">
        <v>64680</v>
      </c>
      <c r="D238" s="260">
        <v>65043</v>
      </c>
      <c r="E238" s="258" t="s">
        <v>1318</v>
      </c>
      <c r="F238" s="261">
        <v>208</v>
      </c>
      <c r="G238" s="261"/>
      <c r="H238" s="261">
        <v>208</v>
      </c>
      <c r="I238" s="261"/>
      <c r="J238" s="261">
        <v>208</v>
      </c>
      <c r="K238" s="261"/>
      <c r="L238" s="261">
        <v>208</v>
      </c>
      <c r="M238" s="262">
        <v>9.8166534999999993</v>
      </c>
      <c r="N238" s="262">
        <v>9.8166534999999993</v>
      </c>
      <c r="O238" s="261"/>
      <c r="P238" s="262">
        <v>9.8166534999999993</v>
      </c>
      <c r="Q238" s="262" t="s">
        <v>1203</v>
      </c>
      <c r="R238" s="263"/>
    </row>
    <row r="239" spans="1:18">
      <c r="A239" s="257" t="s">
        <v>1265</v>
      </c>
      <c r="B239" s="258" t="s">
        <v>1319</v>
      </c>
      <c r="C239" s="265">
        <v>65043</v>
      </c>
      <c r="D239" s="265">
        <v>65407</v>
      </c>
      <c r="E239" s="258" t="s">
        <v>1320</v>
      </c>
      <c r="F239" s="261">
        <v>208</v>
      </c>
      <c r="G239" s="261"/>
      <c r="H239" s="261">
        <v>208</v>
      </c>
      <c r="I239" s="261"/>
      <c r="J239" s="261">
        <v>208</v>
      </c>
      <c r="K239" s="261"/>
      <c r="L239" s="261">
        <v>208</v>
      </c>
      <c r="M239" s="262">
        <v>7.7088700000000001</v>
      </c>
      <c r="N239" s="262" t="s">
        <v>1203</v>
      </c>
      <c r="O239" s="261"/>
      <c r="P239" s="262" t="s">
        <v>1203</v>
      </c>
      <c r="Q239" s="262">
        <v>208</v>
      </c>
    </row>
    <row r="240" spans="1:18">
      <c r="A240" s="267"/>
      <c r="B240" s="268"/>
      <c r="C240" s="269"/>
      <c r="D240" s="269"/>
      <c r="E240" s="268"/>
      <c r="F240" s="270"/>
      <c r="G240" s="270"/>
      <c r="H240" s="270"/>
      <c r="I240" s="270"/>
      <c r="J240" s="270"/>
      <c r="K240" s="270"/>
      <c r="L240" s="270"/>
      <c r="M240" s="271"/>
      <c r="N240" s="272">
        <v>9.8166534999999993</v>
      </c>
      <c r="O240" s="273">
        <v>0</v>
      </c>
      <c r="P240" s="278">
        <v>9.8166534999999993</v>
      </c>
      <c r="Q240" s="278">
        <v>208</v>
      </c>
    </row>
    <row r="241" spans="1:18" s="264" customFormat="1">
      <c r="A241" s="267"/>
      <c r="B241" s="268"/>
      <c r="C241" s="281"/>
      <c r="D241" s="282"/>
      <c r="E241" s="268"/>
      <c r="F241" s="270"/>
      <c r="G241" s="270"/>
      <c r="H241" s="270"/>
      <c r="I241" s="270"/>
      <c r="J241" s="270"/>
      <c r="K241" s="270"/>
      <c r="L241" s="270"/>
      <c r="M241" s="271"/>
      <c r="N241" s="271"/>
      <c r="O241" s="270"/>
      <c r="P241" s="271" t="s">
        <v>1203</v>
      </c>
      <c r="Q241" s="271" t="s">
        <v>1203</v>
      </c>
      <c r="R241" s="263"/>
    </row>
    <row r="242" spans="1:18" s="264" customFormat="1">
      <c r="A242" s="257" t="s">
        <v>1265</v>
      </c>
      <c r="B242" s="257" t="s">
        <v>1321</v>
      </c>
      <c r="C242" s="259">
        <v>64687</v>
      </c>
      <c r="D242" s="259">
        <v>65050</v>
      </c>
      <c r="E242" s="257" t="s">
        <v>1322</v>
      </c>
      <c r="F242" s="261">
        <v>189</v>
      </c>
      <c r="G242" s="257"/>
      <c r="H242" s="261">
        <v>189</v>
      </c>
      <c r="I242" s="257"/>
      <c r="J242" s="261">
        <v>189</v>
      </c>
      <c r="K242" s="257"/>
      <c r="L242" s="261">
        <v>189</v>
      </c>
      <c r="M242" s="262">
        <v>8.5238429999999994</v>
      </c>
      <c r="N242" s="262">
        <v>8.5238429999999994</v>
      </c>
      <c r="O242" s="261"/>
      <c r="P242" s="262">
        <v>8.5238429999999994</v>
      </c>
      <c r="Q242" s="262" t="s">
        <v>1203</v>
      </c>
      <c r="R242" s="263"/>
    </row>
    <row r="243" spans="1:18">
      <c r="A243" s="274" t="s">
        <v>1265</v>
      </c>
      <c r="B243" s="274" t="s">
        <v>1323</v>
      </c>
      <c r="C243" s="265">
        <v>65050</v>
      </c>
      <c r="D243" s="265">
        <v>65414</v>
      </c>
      <c r="E243" s="274" t="s">
        <v>1324</v>
      </c>
      <c r="F243" s="275">
        <v>189</v>
      </c>
      <c r="G243" s="274"/>
      <c r="H243" s="275">
        <v>189</v>
      </c>
      <c r="I243" s="274"/>
      <c r="J243" s="275">
        <v>189</v>
      </c>
      <c r="K243" s="274"/>
      <c r="L243" s="275">
        <v>189</v>
      </c>
      <c r="M243" s="262">
        <v>6.2701989999999999</v>
      </c>
      <c r="N243" s="262" t="s">
        <v>1203</v>
      </c>
      <c r="O243" s="261"/>
      <c r="P243" s="262" t="s">
        <v>1203</v>
      </c>
      <c r="Q243" s="262">
        <v>189</v>
      </c>
    </row>
    <row r="244" spans="1:18">
      <c r="A244" s="276"/>
      <c r="B244" s="276"/>
      <c r="C244" s="269"/>
      <c r="D244" s="269"/>
      <c r="E244" s="276"/>
      <c r="F244" s="277"/>
      <c r="G244" s="276"/>
      <c r="H244" s="277"/>
      <c r="I244" s="276"/>
      <c r="J244" s="277"/>
      <c r="K244" s="276"/>
      <c r="L244" s="277"/>
      <c r="M244" s="271"/>
      <c r="N244" s="272">
        <v>8.5238429999999994</v>
      </c>
      <c r="O244" s="273">
        <v>0</v>
      </c>
      <c r="P244" s="278">
        <v>8.5238429999999994</v>
      </c>
      <c r="Q244" s="278">
        <v>189</v>
      </c>
    </row>
    <row r="245" spans="1:18" s="264" customFormat="1">
      <c r="A245" s="267"/>
      <c r="B245" s="267"/>
      <c r="C245" s="281"/>
      <c r="D245" s="281"/>
      <c r="E245" s="267"/>
      <c r="F245" s="270"/>
      <c r="G245" s="267"/>
      <c r="H245" s="270"/>
      <c r="I245" s="267"/>
      <c r="J245" s="270"/>
      <c r="K245" s="267"/>
      <c r="L245" s="270"/>
      <c r="M245" s="271"/>
      <c r="N245" s="271" t="s">
        <v>1203</v>
      </c>
      <c r="O245" s="270"/>
      <c r="P245" s="271" t="s">
        <v>1203</v>
      </c>
      <c r="Q245" s="271" t="s">
        <v>1203</v>
      </c>
      <c r="R245" s="263"/>
    </row>
    <row r="246" spans="1:18" s="264" customFormat="1">
      <c r="A246" s="257" t="s">
        <v>1265</v>
      </c>
      <c r="B246" s="258" t="s">
        <v>1325</v>
      </c>
      <c r="C246" s="259">
        <v>64694</v>
      </c>
      <c r="D246" s="260">
        <v>65057</v>
      </c>
      <c r="E246" s="258" t="s">
        <v>1326</v>
      </c>
      <c r="F246" s="261">
        <v>250</v>
      </c>
      <c r="G246" s="261"/>
      <c r="H246" s="261">
        <v>250</v>
      </c>
      <c r="I246" s="261"/>
      <c r="J246" s="261">
        <v>250</v>
      </c>
      <c r="K246" s="261"/>
      <c r="L246" s="261">
        <v>250</v>
      </c>
      <c r="M246" s="262">
        <v>10.761004</v>
      </c>
      <c r="N246" s="262">
        <v>10.761004</v>
      </c>
      <c r="O246" s="261"/>
      <c r="P246" s="262">
        <v>10.761004</v>
      </c>
      <c r="Q246" s="262" t="s">
        <v>1203</v>
      </c>
      <c r="R246" s="263"/>
    </row>
    <row r="247" spans="1:18">
      <c r="A247" s="257" t="s">
        <v>1265</v>
      </c>
      <c r="B247" s="258" t="s">
        <v>1327</v>
      </c>
      <c r="C247" s="265">
        <v>65057</v>
      </c>
      <c r="D247" s="265">
        <v>65421</v>
      </c>
      <c r="E247" s="258" t="s">
        <v>1325</v>
      </c>
      <c r="F247" s="261">
        <v>250</v>
      </c>
      <c r="G247" s="261">
        <v>500</v>
      </c>
      <c r="H247" s="261">
        <v>750</v>
      </c>
      <c r="I247" s="261"/>
      <c r="J247" s="261">
        <v>750</v>
      </c>
      <c r="K247" s="261"/>
      <c r="L247" s="261">
        <v>750</v>
      </c>
      <c r="M247" s="262">
        <v>29.227844000000001</v>
      </c>
      <c r="N247" s="262" t="s">
        <v>1203</v>
      </c>
      <c r="O247" s="261"/>
      <c r="P247" s="262" t="s">
        <v>1203</v>
      </c>
      <c r="Q247" s="262">
        <v>750</v>
      </c>
    </row>
    <row r="248" spans="1:18">
      <c r="A248" s="267"/>
      <c r="B248" s="268"/>
      <c r="C248" s="269"/>
      <c r="D248" s="269"/>
      <c r="E248" s="268"/>
      <c r="F248" s="270"/>
      <c r="G248" s="270"/>
      <c r="H248" s="270"/>
      <c r="I248" s="270"/>
      <c r="J248" s="270"/>
      <c r="K248" s="270"/>
      <c r="L248" s="270"/>
      <c r="M248" s="271"/>
      <c r="N248" s="272">
        <v>10.761004</v>
      </c>
      <c r="O248" s="273">
        <v>0</v>
      </c>
      <c r="P248" s="278">
        <v>10.761004</v>
      </c>
      <c r="Q248" s="278">
        <v>750</v>
      </c>
    </row>
    <row r="249" spans="1:18" s="264" customFormat="1">
      <c r="A249" s="267"/>
      <c r="B249" s="268"/>
      <c r="C249" s="281"/>
      <c r="D249" s="282"/>
      <c r="E249" s="268"/>
      <c r="F249" s="270"/>
      <c r="G249" s="270"/>
      <c r="H249" s="270"/>
      <c r="I249" s="270"/>
      <c r="J249" s="270"/>
      <c r="K249" s="270"/>
      <c r="L249" s="270"/>
      <c r="M249" s="271"/>
      <c r="N249" s="271" t="s">
        <v>1203</v>
      </c>
      <c r="O249" s="270"/>
      <c r="P249" s="271" t="s">
        <v>1203</v>
      </c>
      <c r="Q249" s="271" t="s">
        <v>1203</v>
      </c>
      <c r="R249" s="263"/>
    </row>
    <row r="250" spans="1:18" s="264" customFormat="1">
      <c r="A250" s="257" t="s">
        <v>1265</v>
      </c>
      <c r="B250" s="257" t="s">
        <v>1328</v>
      </c>
      <c r="C250" s="259">
        <v>64701</v>
      </c>
      <c r="D250" s="259">
        <v>65064</v>
      </c>
      <c r="E250" s="257" t="s">
        <v>1329</v>
      </c>
      <c r="F250" s="261">
        <v>200</v>
      </c>
      <c r="G250" s="257">
        <v>1000</v>
      </c>
      <c r="H250" s="261">
        <v>1200</v>
      </c>
      <c r="I250" s="257"/>
      <c r="J250" s="261">
        <v>1200</v>
      </c>
      <c r="K250" s="257"/>
      <c r="L250" s="261">
        <v>1200</v>
      </c>
      <c r="M250" s="262">
        <v>48.341211999999999</v>
      </c>
      <c r="N250" s="262">
        <v>48.341211999999999</v>
      </c>
      <c r="O250" s="261"/>
      <c r="P250" s="262">
        <v>48.341211999999999</v>
      </c>
      <c r="Q250" s="262" t="s">
        <v>1203</v>
      </c>
      <c r="R250" s="263"/>
    </row>
    <row r="251" spans="1:18">
      <c r="A251" s="274" t="s">
        <v>1265</v>
      </c>
      <c r="B251" s="274" t="s">
        <v>1330</v>
      </c>
      <c r="C251" s="265">
        <v>65064</v>
      </c>
      <c r="D251" s="265">
        <v>65428</v>
      </c>
      <c r="E251" s="274" t="s">
        <v>1328</v>
      </c>
      <c r="F251" s="275">
        <v>1200</v>
      </c>
      <c r="G251" s="274"/>
      <c r="H251" s="275">
        <v>1200</v>
      </c>
      <c r="I251" s="274"/>
      <c r="J251" s="275">
        <v>1200</v>
      </c>
      <c r="K251" s="274"/>
      <c r="L251" s="275">
        <v>1200</v>
      </c>
      <c r="M251" s="262">
        <v>50.074348000000001</v>
      </c>
      <c r="N251" s="262" t="s">
        <v>1203</v>
      </c>
      <c r="O251" s="261"/>
      <c r="P251" s="262" t="s">
        <v>1203</v>
      </c>
      <c r="Q251" s="262">
        <v>1200</v>
      </c>
    </row>
    <row r="252" spans="1:18">
      <c r="A252" s="276"/>
      <c r="B252" s="276"/>
      <c r="C252" s="269"/>
      <c r="D252" s="269"/>
      <c r="E252" s="276"/>
      <c r="F252" s="277"/>
      <c r="G252" s="276"/>
      <c r="H252" s="277"/>
      <c r="I252" s="276"/>
      <c r="J252" s="277"/>
      <c r="K252" s="276"/>
      <c r="L252" s="277"/>
      <c r="M252" s="271"/>
      <c r="N252" s="272">
        <v>48.341211999999999</v>
      </c>
      <c r="O252" s="273">
        <v>0</v>
      </c>
      <c r="P252" s="278">
        <v>48.341211999999999</v>
      </c>
      <c r="Q252" s="278">
        <v>1200</v>
      </c>
    </row>
    <row r="253" spans="1:18" s="264" customFormat="1">
      <c r="A253" s="267"/>
      <c r="B253" s="267"/>
      <c r="C253" s="281"/>
      <c r="D253" s="281"/>
      <c r="E253" s="267"/>
      <c r="F253" s="270"/>
      <c r="G253" s="267"/>
      <c r="H253" s="270"/>
      <c r="I253" s="267"/>
      <c r="J253" s="270"/>
      <c r="K253" s="267"/>
      <c r="L253" s="270"/>
      <c r="M253" s="271"/>
      <c r="N253" s="271" t="s">
        <v>1203</v>
      </c>
      <c r="O253" s="270"/>
      <c r="P253" s="271" t="s">
        <v>1203</v>
      </c>
      <c r="Q253" s="271" t="s">
        <v>1203</v>
      </c>
      <c r="R253" s="263"/>
    </row>
    <row r="254" spans="1:18" s="264" customFormat="1">
      <c r="A254" s="257" t="s">
        <v>1265</v>
      </c>
      <c r="B254" s="258" t="s">
        <v>1331</v>
      </c>
      <c r="C254" s="259">
        <v>64708</v>
      </c>
      <c r="D254" s="260">
        <v>65071</v>
      </c>
      <c r="E254" s="258" t="s">
        <v>1332</v>
      </c>
      <c r="F254" s="261">
        <v>183</v>
      </c>
      <c r="G254" s="261"/>
      <c r="H254" s="261">
        <v>183</v>
      </c>
      <c r="I254" s="261"/>
      <c r="J254" s="261">
        <v>183</v>
      </c>
      <c r="K254" s="261"/>
      <c r="L254" s="261">
        <v>183</v>
      </c>
      <c r="M254" s="262">
        <v>6.3809079999999998</v>
      </c>
      <c r="N254" s="262">
        <v>6.3809079999999998</v>
      </c>
      <c r="O254" s="261"/>
      <c r="P254" s="262">
        <v>6.3809079999999998</v>
      </c>
      <c r="Q254" s="262" t="s">
        <v>1203</v>
      </c>
      <c r="R254" s="263"/>
    </row>
    <row r="255" spans="1:18">
      <c r="A255" s="257" t="s">
        <v>1265</v>
      </c>
      <c r="B255" s="258" t="s">
        <v>1333</v>
      </c>
      <c r="C255" s="265">
        <v>65071</v>
      </c>
      <c r="D255" s="265">
        <v>65435</v>
      </c>
      <c r="E255" s="258" t="s">
        <v>1331</v>
      </c>
      <c r="F255" s="261">
        <v>183</v>
      </c>
      <c r="G255" s="261">
        <v>500</v>
      </c>
      <c r="H255" s="261">
        <v>683</v>
      </c>
      <c r="I255" s="261"/>
      <c r="J255" s="261">
        <v>683</v>
      </c>
      <c r="K255" s="261"/>
      <c r="L255" s="261">
        <v>683</v>
      </c>
      <c r="M255" s="262">
        <v>28.641245000000001</v>
      </c>
      <c r="N255" s="262" t="s">
        <v>1203</v>
      </c>
      <c r="O255" s="261"/>
      <c r="P255" s="262" t="s">
        <v>1203</v>
      </c>
      <c r="Q255" s="262">
        <v>683</v>
      </c>
    </row>
    <row r="256" spans="1:18">
      <c r="A256" s="267"/>
      <c r="B256" s="268"/>
      <c r="C256" s="269"/>
      <c r="D256" s="269"/>
      <c r="E256" s="268"/>
      <c r="F256" s="270"/>
      <c r="G256" s="270"/>
      <c r="H256" s="270"/>
      <c r="I256" s="270"/>
      <c r="J256" s="270"/>
      <c r="K256" s="270"/>
      <c r="L256" s="270"/>
      <c r="M256" s="271"/>
      <c r="N256" s="272">
        <v>6.3809079999999998</v>
      </c>
      <c r="O256" s="273">
        <v>0</v>
      </c>
      <c r="P256" s="278">
        <v>6.3809079999999998</v>
      </c>
      <c r="Q256" s="278">
        <v>683</v>
      </c>
    </row>
    <row r="257" spans="1:18" s="264" customFormat="1">
      <c r="A257" s="267"/>
      <c r="B257" s="268"/>
      <c r="C257" s="281"/>
      <c r="D257" s="282"/>
      <c r="E257" s="268"/>
      <c r="F257" s="270"/>
      <c r="G257" s="270"/>
      <c r="H257" s="270"/>
      <c r="I257" s="270"/>
      <c r="J257" s="270"/>
      <c r="K257" s="270"/>
      <c r="L257" s="270"/>
      <c r="M257" s="271"/>
      <c r="N257" s="271" t="s">
        <v>1203</v>
      </c>
      <c r="O257" s="270"/>
      <c r="P257" s="271" t="s">
        <v>1203</v>
      </c>
      <c r="Q257" s="271" t="s">
        <v>1203</v>
      </c>
      <c r="R257" s="263"/>
    </row>
    <row r="258" spans="1:18" s="264" customFormat="1">
      <c r="A258" s="257" t="s">
        <v>1265</v>
      </c>
      <c r="B258" s="257" t="s">
        <v>1334</v>
      </c>
      <c r="C258" s="259">
        <v>64739</v>
      </c>
      <c r="D258" s="259">
        <v>65103</v>
      </c>
      <c r="E258" s="257" t="s">
        <v>1335</v>
      </c>
      <c r="F258" s="261">
        <v>600</v>
      </c>
      <c r="G258" s="257">
        <v>300</v>
      </c>
      <c r="H258" s="261">
        <v>900</v>
      </c>
      <c r="I258" s="257"/>
      <c r="J258" s="261">
        <v>900</v>
      </c>
      <c r="K258" s="257"/>
      <c r="L258" s="261">
        <v>900</v>
      </c>
      <c r="M258" s="262">
        <v>19.868075000000001</v>
      </c>
      <c r="N258" s="262">
        <v>19.868075000000001</v>
      </c>
      <c r="O258" s="261">
        <v>40</v>
      </c>
      <c r="P258" s="262">
        <v>59.868075000000005</v>
      </c>
      <c r="Q258" s="262" t="s">
        <v>1203</v>
      </c>
      <c r="R258" s="263"/>
    </row>
    <row r="259" spans="1:18">
      <c r="A259" s="274" t="s">
        <v>1265</v>
      </c>
      <c r="B259" s="274" t="s">
        <v>1336</v>
      </c>
      <c r="C259" s="265">
        <v>65103</v>
      </c>
      <c r="D259" s="265">
        <v>65468</v>
      </c>
      <c r="E259" s="274" t="s">
        <v>1334</v>
      </c>
      <c r="F259" s="275">
        <v>860</v>
      </c>
      <c r="G259" s="275"/>
      <c r="H259" s="275">
        <v>860</v>
      </c>
      <c r="I259" s="274">
        <v>40</v>
      </c>
      <c r="J259" s="275">
        <v>860</v>
      </c>
      <c r="K259" s="274"/>
      <c r="L259" s="275">
        <v>860</v>
      </c>
      <c r="M259" s="262">
        <v>32.778683999999998</v>
      </c>
      <c r="N259" s="262" t="s">
        <v>1203</v>
      </c>
      <c r="O259" s="261"/>
      <c r="P259" s="262" t="s">
        <v>1203</v>
      </c>
      <c r="Q259" s="262">
        <v>860</v>
      </c>
    </row>
    <row r="260" spans="1:18">
      <c r="A260" s="276"/>
      <c r="B260" s="276"/>
      <c r="C260" s="269"/>
      <c r="D260" s="269"/>
      <c r="E260" s="276"/>
      <c r="F260" s="277"/>
      <c r="G260" s="277"/>
      <c r="H260" s="277"/>
      <c r="I260" s="276"/>
      <c r="J260" s="277"/>
      <c r="K260" s="276"/>
      <c r="L260" s="277"/>
      <c r="M260" s="271"/>
      <c r="N260" s="272">
        <v>19.868075000000001</v>
      </c>
      <c r="O260" s="273">
        <v>40</v>
      </c>
      <c r="P260" s="278">
        <v>59.868075000000005</v>
      </c>
      <c r="Q260" s="278">
        <v>860</v>
      </c>
    </row>
    <row r="261" spans="1:18">
      <c r="A261" s="276"/>
      <c r="B261" s="276"/>
      <c r="C261" s="269"/>
      <c r="D261" s="269"/>
      <c r="E261" s="276"/>
      <c r="F261" s="277"/>
      <c r="G261" s="277"/>
      <c r="H261" s="277"/>
      <c r="I261" s="276"/>
      <c r="J261" s="277"/>
      <c r="K261" s="276"/>
      <c r="L261" s="277"/>
      <c r="M261" s="271"/>
      <c r="N261" s="271"/>
      <c r="O261" s="270"/>
      <c r="P261" s="271"/>
      <c r="Q261" s="271"/>
    </row>
    <row r="262" spans="1:18">
      <c r="A262" s="257" t="s">
        <v>1265</v>
      </c>
      <c r="B262" s="258" t="s">
        <v>1337</v>
      </c>
      <c r="C262" s="265">
        <v>64828</v>
      </c>
      <c r="D262" s="266">
        <v>65192</v>
      </c>
      <c r="E262" s="258" t="s">
        <v>1202</v>
      </c>
      <c r="F262" s="261"/>
      <c r="G262" s="261">
        <v>300</v>
      </c>
      <c r="H262" s="261">
        <v>300</v>
      </c>
      <c r="I262" s="261"/>
      <c r="J262" s="261">
        <v>300</v>
      </c>
      <c r="K262" s="261"/>
      <c r="L262" s="261">
        <v>300</v>
      </c>
      <c r="M262" s="262">
        <v>7.5517804999999996</v>
      </c>
      <c r="N262" s="262"/>
      <c r="O262" s="261"/>
      <c r="P262" s="262" t="s">
        <v>1203</v>
      </c>
      <c r="Q262" s="262">
        <v>300</v>
      </c>
    </row>
    <row r="263" spans="1:18">
      <c r="A263" s="267"/>
      <c r="B263" s="268"/>
      <c r="C263" s="269"/>
      <c r="D263" s="279"/>
      <c r="E263" s="268"/>
      <c r="F263" s="270"/>
      <c r="G263" s="270"/>
      <c r="H263" s="270"/>
      <c r="I263" s="270"/>
      <c r="J263" s="270"/>
      <c r="K263" s="270"/>
      <c r="L263" s="270"/>
      <c r="M263" s="271"/>
      <c r="N263" s="262">
        <v>0</v>
      </c>
      <c r="O263" s="261">
        <v>0</v>
      </c>
      <c r="P263" s="262">
        <v>0</v>
      </c>
      <c r="Q263" s="272">
        <v>300</v>
      </c>
    </row>
    <row r="264" spans="1:18">
      <c r="A264" s="267"/>
      <c r="B264" s="268"/>
      <c r="C264" s="269"/>
      <c r="D264" s="279"/>
      <c r="E264" s="268"/>
      <c r="F264" s="270"/>
      <c r="G264" s="270"/>
      <c r="H264" s="270"/>
      <c r="I264" s="270"/>
      <c r="J264" s="270"/>
      <c r="K264" s="270"/>
      <c r="L264" s="270"/>
      <c r="M264" s="271"/>
      <c r="N264" s="271"/>
      <c r="O264" s="270"/>
      <c r="P264" s="271" t="s">
        <v>1203</v>
      </c>
      <c r="Q264" s="283" t="s">
        <v>1203</v>
      </c>
    </row>
    <row r="265" spans="1:18">
      <c r="A265" s="274" t="s">
        <v>1265</v>
      </c>
      <c r="B265" s="274" t="s">
        <v>1338</v>
      </c>
      <c r="C265" s="265">
        <v>64950</v>
      </c>
      <c r="D265" s="265">
        <v>65313</v>
      </c>
      <c r="E265" s="274" t="s">
        <v>1202</v>
      </c>
      <c r="F265" s="275"/>
      <c r="G265" s="275">
        <v>500</v>
      </c>
      <c r="H265" s="275">
        <v>500</v>
      </c>
      <c r="I265" s="274"/>
      <c r="J265" s="275">
        <v>500</v>
      </c>
      <c r="K265" s="274"/>
      <c r="L265" s="275">
        <v>500</v>
      </c>
      <c r="M265" s="262">
        <v>9.7071199999999997</v>
      </c>
      <c r="N265" s="262"/>
      <c r="O265" s="261"/>
      <c r="P265" s="262" t="s">
        <v>1203</v>
      </c>
      <c r="Q265" s="262">
        <v>500</v>
      </c>
    </row>
    <row r="266" spans="1:18">
      <c r="A266" s="276"/>
      <c r="B266" s="276"/>
      <c r="C266" s="269"/>
      <c r="D266" s="269"/>
      <c r="E266" s="276"/>
      <c r="F266" s="277"/>
      <c r="G266" s="277"/>
      <c r="H266" s="277"/>
      <c r="I266" s="276"/>
      <c r="J266" s="277"/>
      <c r="K266" s="276"/>
      <c r="L266" s="277"/>
      <c r="M266" s="271"/>
      <c r="N266" s="262">
        <v>0</v>
      </c>
      <c r="O266" s="261">
        <v>0</v>
      </c>
      <c r="P266" s="262">
        <v>0</v>
      </c>
      <c r="Q266" s="272">
        <v>500</v>
      </c>
    </row>
    <row r="267" spans="1:18">
      <c r="A267" s="276"/>
      <c r="B267" s="276"/>
      <c r="C267" s="269"/>
      <c r="D267" s="269"/>
      <c r="E267" s="276"/>
      <c r="F267" s="277"/>
      <c r="G267" s="277"/>
      <c r="H267" s="277"/>
      <c r="I267" s="276"/>
      <c r="J267" s="277"/>
      <c r="K267" s="276"/>
      <c r="L267" s="277"/>
      <c r="M267" s="271"/>
      <c r="N267" s="271"/>
      <c r="O267" s="270"/>
      <c r="P267" s="271" t="s">
        <v>1203</v>
      </c>
      <c r="Q267" s="283" t="s">
        <v>1203</v>
      </c>
    </row>
    <row r="268" spans="1:18">
      <c r="A268" s="274" t="s">
        <v>1265</v>
      </c>
      <c r="B268" s="274" t="s">
        <v>1339</v>
      </c>
      <c r="C268" s="265">
        <v>65075</v>
      </c>
      <c r="D268" s="265" t="s">
        <v>1340</v>
      </c>
      <c r="E268" s="274"/>
      <c r="F268" s="275"/>
      <c r="G268" s="275">
        <v>600</v>
      </c>
      <c r="H268" s="275">
        <v>600</v>
      </c>
      <c r="I268" s="274"/>
      <c r="J268" s="275">
        <v>600</v>
      </c>
      <c r="K268" s="274"/>
      <c r="L268" s="275">
        <v>600</v>
      </c>
      <c r="M268" s="262">
        <v>25.5354305</v>
      </c>
      <c r="N268" s="262"/>
      <c r="O268" s="261"/>
      <c r="P268" s="262" t="s">
        <v>1203</v>
      </c>
      <c r="Q268" s="262">
        <v>600</v>
      </c>
    </row>
    <row r="269" spans="1:18">
      <c r="A269" s="276"/>
      <c r="B269" s="276"/>
      <c r="C269" s="269"/>
      <c r="D269" s="269"/>
      <c r="E269" s="276"/>
      <c r="F269" s="277"/>
      <c r="G269" s="277"/>
      <c r="H269" s="277"/>
      <c r="I269" s="276"/>
      <c r="J269" s="277"/>
      <c r="K269" s="276"/>
      <c r="L269" s="277"/>
      <c r="M269" s="271"/>
      <c r="N269" s="262">
        <v>0</v>
      </c>
      <c r="O269" s="261">
        <v>0</v>
      </c>
      <c r="P269" s="262">
        <v>0</v>
      </c>
      <c r="Q269" s="272">
        <v>600</v>
      </c>
    </row>
    <row r="270" spans="1:18">
      <c r="A270" s="276"/>
      <c r="B270" s="276"/>
      <c r="C270" s="269"/>
      <c r="D270" s="269"/>
      <c r="E270" s="276"/>
      <c r="F270" s="277"/>
      <c r="G270" s="277"/>
      <c r="H270" s="277"/>
      <c r="I270" s="276"/>
      <c r="J270" s="277"/>
      <c r="K270" s="276"/>
      <c r="L270" s="277"/>
      <c r="M270" s="271"/>
      <c r="N270" s="271"/>
      <c r="O270" s="270"/>
      <c r="P270" s="271" t="s">
        <v>1203</v>
      </c>
      <c r="Q270" s="271" t="s">
        <v>1203</v>
      </c>
    </row>
    <row r="271" spans="1:18">
      <c r="A271" s="284" t="s">
        <v>1341</v>
      </c>
      <c r="B271" s="276"/>
      <c r="C271" s="269"/>
      <c r="D271" s="269"/>
      <c r="E271" s="276"/>
      <c r="F271" s="277"/>
      <c r="G271" s="277"/>
      <c r="H271" s="277"/>
      <c r="I271" s="276"/>
      <c r="J271" s="277"/>
      <c r="K271" s="276"/>
      <c r="L271" s="277"/>
      <c r="M271" s="271"/>
      <c r="N271" s="271"/>
      <c r="O271" s="270"/>
      <c r="P271" s="271"/>
      <c r="Q271" s="271"/>
    </row>
    <row r="272" spans="1:18">
      <c r="A272" s="257" t="s">
        <v>1265</v>
      </c>
      <c r="B272" s="274" t="s">
        <v>1342</v>
      </c>
      <c r="C272" s="265">
        <v>64422</v>
      </c>
      <c r="D272" s="265">
        <v>64786</v>
      </c>
      <c r="E272" s="274" t="s">
        <v>1343</v>
      </c>
      <c r="F272" s="275">
        <v>378.51484260900003</v>
      </c>
      <c r="G272" s="275"/>
      <c r="H272" s="275">
        <v>378.51484260900003</v>
      </c>
      <c r="I272" s="274"/>
      <c r="J272" s="275"/>
      <c r="K272" s="285">
        <v>378.51484260900003</v>
      </c>
      <c r="L272" s="275">
        <v>378.51484260900003</v>
      </c>
      <c r="M272" s="262">
        <v>16.414674665</v>
      </c>
      <c r="N272" s="262">
        <v>16.414674665</v>
      </c>
      <c r="O272" s="261"/>
      <c r="P272" s="262">
        <v>16.414674665</v>
      </c>
      <c r="Q272" s="262" t="s">
        <v>1203</v>
      </c>
    </row>
    <row r="273" spans="1:17">
      <c r="A273" s="257" t="s">
        <v>1265</v>
      </c>
      <c r="B273" s="274" t="s">
        <v>1344</v>
      </c>
      <c r="C273" s="265">
        <v>64786</v>
      </c>
      <c r="D273" s="265">
        <v>65150</v>
      </c>
      <c r="E273" s="274" t="s">
        <v>1342</v>
      </c>
      <c r="F273" s="275">
        <v>378.51484260900003</v>
      </c>
      <c r="G273" s="275"/>
      <c r="H273" s="275">
        <v>378.51484260900003</v>
      </c>
      <c r="I273" s="274"/>
      <c r="J273" s="275"/>
      <c r="K273" s="285">
        <v>378.51484260900003</v>
      </c>
      <c r="L273" s="275">
        <v>378.51484260900003</v>
      </c>
      <c r="M273" s="262"/>
      <c r="N273" s="262"/>
      <c r="O273" s="261"/>
      <c r="P273" s="262" t="s">
        <v>1203</v>
      </c>
      <c r="Q273" s="262">
        <v>378.51484260900003</v>
      </c>
    </row>
    <row r="274" spans="1:17">
      <c r="A274" s="267"/>
      <c r="B274" s="276"/>
      <c r="C274" s="269"/>
      <c r="D274" s="269"/>
      <c r="E274" s="276"/>
      <c r="F274" s="277"/>
      <c r="G274" s="277"/>
      <c r="H274" s="277"/>
      <c r="I274" s="276"/>
      <c r="J274" s="277"/>
      <c r="K274" s="286"/>
      <c r="L274" s="277"/>
      <c r="M274" s="271"/>
      <c r="N274" s="272">
        <v>16.414674665</v>
      </c>
      <c r="O274" s="273">
        <v>0</v>
      </c>
      <c r="P274" s="278">
        <v>16.414674665</v>
      </c>
      <c r="Q274" s="278">
        <v>378.51484260900003</v>
      </c>
    </row>
    <row r="275" spans="1:17">
      <c r="A275" s="276"/>
      <c r="B275" s="276"/>
      <c r="C275" s="269"/>
      <c r="D275" s="269"/>
      <c r="E275" s="276"/>
      <c r="F275" s="277"/>
      <c r="G275" s="277"/>
      <c r="H275" s="277"/>
      <c r="I275" s="276"/>
      <c r="J275" s="277"/>
      <c r="K275" s="286"/>
      <c r="L275" s="277"/>
      <c r="M275" s="271"/>
      <c r="N275" s="271"/>
      <c r="O275" s="270"/>
      <c r="P275" s="271" t="s">
        <v>1203</v>
      </c>
      <c r="Q275" s="271" t="s">
        <v>1203</v>
      </c>
    </row>
    <row r="276" spans="1:17">
      <c r="A276" s="257" t="s">
        <v>1265</v>
      </c>
      <c r="B276" s="274" t="s">
        <v>1345</v>
      </c>
      <c r="C276" s="265">
        <v>64464</v>
      </c>
      <c r="D276" s="265">
        <v>64828</v>
      </c>
      <c r="E276" s="274" t="s">
        <v>1346</v>
      </c>
      <c r="F276" s="275">
        <v>883.57951200000002</v>
      </c>
      <c r="G276" s="275"/>
      <c r="H276" s="275">
        <v>883.57951200000002</v>
      </c>
      <c r="I276" s="274"/>
      <c r="J276" s="275"/>
      <c r="K276" s="285">
        <v>883.57951200000002</v>
      </c>
      <c r="L276" s="275">
        <v>883.57951200000002</v>
      </c>
      <c r="M276" s="262">
        <v>38.317309138999995</v>
      </c>
      <c r="N276" s="262">
        <v>38.317309138999995</v>
      </c>
      <c r="O276" s="261"/>
      <c r="P276" s="262">
        <v>38.317309138999995</v>
      </c>
      <c r="Q276" s="262" t="s">
        <v>1203</v>
      </c>
    </row>
    <row r="277" spans="1:17">
      <c r="A277" s="257" t="s">
        <v>1265</v>
      </c>
      <c r="B277" s="274" t="s">
        <v>1347</v>
      </c>
      <c r="C277" s="265">
        <v>64828</v>
      </c>
      <c r="D277" s="265">
        <v>65192</v>
      </c>
      <c r="E277" s="274" t="s">
        <v>1345</v>
      </c>
      <c r="F277" s="275">
        <v>883.57951200000002</v>
      </c>
      <c r="G277" s="275"/>
      <c r="H277" s="275">
        <v>883.57951200000002</v>
      </c>
      <c r="I277" s="274"/>
      <c r="J277" s="275"/>
      <c r="K277" s="285">
        <v>883.57951200000002</v>
      </c>
      <c r="L277" s="275">
        <v>883.57951200000002</v>
      </c>
      <c r="M277" s="262"/>
      <c r="N277" s="262"/>
      <c r="O277" s="261"/>
      <c r="P277" s="262" t="s">
        <v>1203</v>
      </c>
      <c r="Q277" s="262">
        <v>883.57951200000002</v>
      </c>
    </row>
    <row r="278" spans="1:17">
      <c r="A278" s="267"/>
      <c r="B278" s="276"/>
      <c r="C278" s="269"/>
      <c r="D278" s="269"/>
      <c r="E278" s="276"/>
      <c r="F278" s="277"/>
      <c r="G278" s="277"/>
      <c r="H278" s="277"/>
      <c r="I278" s="276"/>
      <c r="J278" s="277"/>
      <c r="K278" s="286"/>
      <c r="L278" s="277"/>
      <c r="M278" s="271"/>
      <c r="N278" s="272">
        <v>38.317309138999995</v>
      </c>
      <c r="O278" s="273">
        <v>0</v>
      </c>
      <c r="P278" s="278">
        <v>38.317309138999995</v>
      </c>
      <c r="Q278" s="278">
        <v>883.57951200000002</v>
      </c>
    </row>
    <row r="279" spans="1:17">
      <c r="A279" s="276"/>
      <c r="B279" s="276"/>
      <c r="C279" s="269"/>
      <c r="D279" s="269"/>
      <c r="E279" s="276"/>
      <c r="F279" s="277"/>
      <c r="G279" s="277"/>
      <c r="H279" s="277"/>
      <c r="I279" s="276"/>
      <c r="J279" s="277"/>
      <c r="K279" s="286"/>
      <c r="L279" s="277"/>
      <c r="M279" s="271"/>
      <c r="N279" s="271"/>
      <c r="O279" s="270"/>
      <c r="P279" s="271" t="s">
        <v>1203</v>
      </c>
      <c r="Q279" s="271" t="s">
        <v>1203</v>
      </c>
    </row>
    <row r="280" spans="1:17">
      <c r="A280" s="257" t="s">
        <v>1265</v>
      </c>
      <c r="B280" s="274" t="s">
        <v>1348</v>
      </c>
      <c r="C280" s="265">
        <v>64471</v>
      </c>
      <c r="D280" s="265">
        <v>64835</v>
      </c>
      <c r="E280" s="274" t="s">
        <v>1349</v>
      </c>
      <c r="F280" s="275">
        <v>117.2379</v>
      </c>
      <c r="G280" s="275"/>
      <c r="H280" s="275">
        <v>117.2379</v>
      </c>
      <c r="I280" s="274"/>
      <c r="J280" s="275"/>
      <c r="K280" s="285">
        <v>117.2379</v>
      </c>
      <c r="L280" s="275">
        <v>117.2379</v>
      </c>
      <c r="M280" s="262">
        <v>5.0841369930000004</v>
      </c>
      <c r="N280" s="262">
        <v>5.0841369930000004</v>
      </c>
      <c r="O280" s="261"/>
      <c r="P280" s="262">
        <v>5.0841369930000004</v>
      </c>
      <c r="Q280" s="262" t="s">
        <v>1203</v>
      </c>
    </row>
    <row r="281" spans="1:17">
      <c r="A281" s="257" t="s">
        <v>1265</v>
      </c>
      <c r="B281" s="274" t="s">
        <v>1350</v>
      </c>
      <c r="C281" s="265">
        <v>64835</v>
      </c>
      <c r="D281" s="265">
        <v>65198</v>
      </c>
      <c r="E281" s="274" t="s">
        <v>1348</v>
      </c>
      <c r="F281" s="275">
        <v>117.2379</v>
      </c>
      <c r="G281" s="275"/>
      <c r="H281" s="275">
        <v>117.2379</v>
      </c>
      <c r="I281" s="274"/>
      <c r="J281" s="275"/>
      <c r="K281" s="285">
        <v>117.2379</v>
      </c>
      <c r="L281" s="275">
        <v>117.2379</v>
      </c>
      <c r="M281" s="262"/>
      <c r="N281" s="262"/>
      <c r="O281" s="261"/>
      <c r="P281" s="262" t="s">
        <v>1203</v>
      </c>
      <c r="Q281" s="262">
        <v>117.2379</v>
      </c>
    </row>
    <row r="282" spans="1:17">
      <c r="A282" s="267"/>
      <c r="B282" s="276"/>
      <c r="C282" s="269"/>
      <c r="D282" s="269"/>
      <c r="E282" s="276"/>
      <c r="F282" s="277"/>
      <c r="G282" s="277"/>
      <c r="H282" s="277"/>
      <c r="I282" s="276"/>
      <c r="J282" s="277"/>
      <c r="K282" s="286"/>
      <c r="L282" s="277"/>
      <c r="M282" s="271"/>
      <c r="N282" s="272">
        <v>5.0841369930000004</v>
      </c>
      <c r="O282" s="273">
        <v>0</v>
      </c>
      <c r="P282" s="278">
        <v>5.0841369930000004</v>
      </c>
      <c r="Q282" s="278">
        <v>117.2379</v>
      </c>
    </row>
    <row r="283" spans="1:17">
      <c r="A283" s="276"/>
      <c r="B283" s="276"/>
      <c r="C283" s="269"/>
      <c r="D283" s="269"/>
      <c r="E283" s="276"/>
      <c r="F283" s="277"/>
      <c r="G283" s="277"/>
      <c r="H283" s="277"/>
      <c r="I283" s="276"/>
      <c r="J283" s="277"/>
      <c r="K283" s="286"/>
      <c r="L283" s="277"/>
      <c r="M283" s="271"/>
      <c r="N283" s="271"/>
      <c r="O283" s="270"/>
      <c r="P283" s="271" t="s">
        <v>1203</v>
      </c>
      <c r="Q283" s="271" t="s">
        <v>1203</v>
      </c>
    </row>
    <row r="284" spans="1:17">
      <c r="A284" s="257" t="s">
        <v>1265</v>
      </c>
      <c r="B284" s="274" t="s">
        <v>1351</v>
      </c>
      <c r="C284" s="287">
        <v>64602</v>
      </c>
      <c r="D284" s="265">
        <v>64965</v>
      </c>
      <c r="E284" s="274" t="s">
        <v>1352</v>
      </c>
      <c r="F284" s="275"/>
      <c r="G284" s="275"/>
      <c r="H284" s="275">
        <v>0</v>
      </c>
      <c r="I284" s="288">
        <v>222.40573386099999</v>
      </c>
      <c r="J284" s="275"/>
      <c r="K284" s="285">
        <v>0</v>
      </c>
      <c r="L284" s="275">
        <v>0</v>
      </c>
      <c r="M284" s="262">
        <v>9.6448470549999996</v>
      </c>
      <c r="N284" s="272">
        <v>9.6448470549999996</v>
      </c>
      <c r="O284" s="273">
        <v>222.40573386099999</v>
      </c>
      <c r="P284" s="272">
        <v>232.050580916</v>
      </c>
      <c r="Q284" s="262" t="s">
        <v>1203</v>
      </c>
    </row>
    <row r="285" spans="1:17">
      <c r="A285" s="267"/>
      <c r="B285" s="276"/>
      <c r="C285" s="289"/>
      <c r="D285" s="269"/>
      <c r="E285" s="276"/>
      <c r="F285" s="277"/>
      <c r="G285" s="277"/>
      <c r="H285" s="277"/>
      <c r="I285" s="290"/>
      <c r="J285" s="277"/>
      <c r="K285" s="286"/>
      <c r="L285" s="277"/>
      <c r="M285" s="271"/>
      <c r="N285" s="272">
        <v>9.6448470549999996</v>
      </c>
      <c r="O285" s="273">
        <v>222.40573386099999</v>
      </c>
      <c r="P285" s="278">
        <v>232.050580916</v>
      </c>
      <c r="Q285" s="278">
        <v>0</v>
      </c>
    </row>
    <row r="286" spans="1:17">
      <c r="A286" s="276"/>
      <c r="B286" s="276"/>
      <c r="C286" s="269"/>
      <c r="D286" s="269"/>
      <c r="E286" s="276"/>
      <c r="F286" s="277"/>
      <c r="G286" s="277"/>
      <c r="H286" s="277"/>
      <c r="I286" s="276"/>
      <c r="J286" s="277"/>
      <c r="K286" s="286"/>
      <c r="L286" s="277"/>
      <c r="M286" s="271"/>
      <c r="N286" s="271"/>
      <c r="O286" s="270"/>
      <c r="P286" s="271" t="s">
        <v>1203</v>
      </c>
      <c r="Q286" s="271" t="s">
        <v>1203</v>
      </c>
    </row>
    <row r="287" spans="1:17">
      <c r="A287" s="257" t="s">
        <v>1265</v>
      </c>
      <c r="B287" s="274" t="s">
        <v>1353</v>
      </c>
      <c r="C287" s="265">
        <v>64659</v>
      </c>
      <c r="D287" s="265">
        <v>65022</v>
      </c>
      <c r="E287" s="274" t="s">
        <v>1354</v>
      </c>
      <c r="F287" s="275"/>
      <c r="G287" s="275"/>
      <c r="H287" s="275">
        <v>0</v>
      </c>
      <c r="I287" s="288">
        <v>0.25529945999999998</v>
      </c>
      <c r="J287" s="275"/>
      <c r="K287" s="285">
        <v>0</v>
      </c>
      <c r="L287" s="275">
        <v>0</v>
      </c>
      <c r="M287" s="262">
        <v>1.1071315999999999E-2</v>
      </c>
      <c r="N287" s="272">
        <v>1.1071315999999999E-2</v>
      </c>
      <c r="O287" s="273">
        <v>0.25529945999999998</v>
      </c>
      <c r="P287" s="272">
        <v>0.26637077599999998</v>
      </c>
      <c r="Q287" s="262" t="s">
        <v>1203</v>
      </c>
    </row>
    <row r="288" spans="1:17">
      <c r="A288" s="267"/>
      <c r="B288" s="276"/>
      <c r="C288" s="269"/>
      <c r="D288" s="269"/>
      <c r="E288" s="276"/>
      <c r="F288" s="277"/>
      <c r="G288" s="277"/>
      <c r="H288" s="277"/>
      <c r="I288" s="290"/>
      <c r="J288" s="277"/>
      <c r="K288" s="286"/>
      <c r="L288" s="277"/>
      <c r="M288" s="271"/>
      <c r="N288" s="272">
        <v>1.1071315999999999E-2</v>
      </c>
      <c r="O288" s="273">
        <v>0.25529945999999998</v>
      </c>
      <c r="P288" s="278">
        <v>0.26637077599999998</v>
      </c>
      <c r="Q288" s="278">
        <v>0</v>
      </c>
    </row>
    <row r="289" spans="1:17">
      <c r="A289" s="276"/>
      <c r="B289" s="276"/>
      <c r="C289" s="269"/>
      <c r="D289" s="269"/>
      <c r="E289" s="276"/>
      <c r="F289" s="277"/>
      <c r="G289" s="277"/>
      <c r="H289" s="277"/>
      <c r="I289" s="276"/>
      <c r="J289" s="277"/>
      <c r="K289" s="276"/>
      <c r="L289" s="277"/>
      <c r="M289" s="271"/>
      <c r="N289" s="271"/>
      <c r="O289" s="270"/>
      <c r="P289" s="271" t="s">
        <v>1203</v>
      </c>
      <c r="Q289" s="271" t="s">
        <v>1203</v>
      </c>
    </row>
    <row r="290" spans="1:17" s="294" customFormat="1">
      <c r="A290" s="291"/>
      <c r="B290" s="291"/>
      <c r="C290" s="291"/>
      <c r="D290" s="291"/>
      <c r="E290" s="291"/>
      <c r="F290" s="291">
        <v>18959.152254609002</v>
      </c>
      <c r="G290" s="291">
        <v>9000</v>
      </c>
      <c r="H290" s="291">
        <v>77901.764509217988</v>
      </c>
      <c r="I290" s="291">
        <v>2562.6610333210001</v>
      </c>
      <c r="J290" s="291">
        <v>73469.100000000006</v>
      </c>
      <c r="K290" s="291">
        <v>1547.3322546090001</v>
      </c>
      <c r="L290" s="291"/>
      <c r="M290" s="291">
        <v>1129.045814948</v>
      </c>
      <c r="N290" s="292">
        <v>585.70975576799992</v>
      </c>
      <c r="O290" s="293">
        <v>2562.6610333210001</v>
      </c>
      <c r="P290" s="292">
        <v>3148.3707890889987</v>
      </c>
      <c r="Q290" s="292">
        <v>27959.152254609002</v>
      </c>
    </row>
    <row r="291" spans="1:17">
      <c r="A291" s="250" t="s">
        <v>1181</v>
      </c>
      <c r="N291" s="295"/>
    </row>
    <row r="292" spans="1:17">
      <c r="A292" s="296" t="s">
        <v>1355</v>
      </c>
    </row>
    <row r="293" spans="1:17">
      <c r="A293" s="250" t="s">
        <v>1356</v>
      </c>
      <c r="J293" s="297"/>
      <c r="Q293" s="297"/>
    </row>
    <row r="294" spans="1:17">
      <c r="A294" s="250" t="s">
        <v>1357</v>
      </c>
    </row>
    <row r="295" spans="1:17">
      <c r="A295" s="250" t="s">
        <v>1358</v>
      </c>
    </row>
    <row r="296" spans="1:17">
      <c r="A296" s="250" t="s">
        <v>1359</v>
      </c>
    </row>
  </sheetData>
  <mergeCells count="16">
    <mergeCell ref="J8:K8"/>
    <mergeCell ref="L8:L9"/>
    <mergeCell ref="N8:P8"/>
    <mergeCell ref="Q8:Q9"/>
    <mergeCell ref="A8:A9"/>
    <mergeCell ref="B8:B9"/>
    <mergeCell ref="C8:C9"/>
    <mergeCell ref="D8:D9"/>
    <mergeCell ref="E8:E9"/>
    <mergeCell ref="F8:H8"/>
    <mergeCell ref="A6:Q6"/>
    <mergeCell ref="A1:Q1"/>
    <mergeCell ref="A2:Q2"/>
    <mergeCell ref="A3:Q3"/>
    <mergeCell ref="A4:Q4"/>
    <mergeCell ref="A5:Q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workbookViewId="0">
      <selection activeCell="J8" sqref="J8"/>
    </sheetView>
  </sheetViews>
  <sheetFormatPr defaultRowHeight="15"/>
  <cols>
    <col min="1" max="1" width="6.42578125" customWidth="1"/>
    <col min="2" max="2" width="24.7109375" bestFit="1" customWidth="1"/>
    <col min="3" max="3" width="17.85546875" customWidth="1"/>
    <col min="4" max="4" width="14.7109375" bestFit="1" customWidth="1"/>
    <col min="5" max="5" width="11.42578125" bestFit="1" customWidth="1"/>
    <col min="6" max="6" width="13.85546875" bestFit="1" customWidth="1"/>
    <col min="7" max="7" width="12.5703125" bestFit="1" customWidth="1"/>
    <col min="8" max="8" width="10.85546875" customWidth="1"/>
    <col min="10" max="11" width="12" bestFit="1" customWidth="1"/>
    <col min="12" max="12" width="30.5703125" customWidth="1"/>
  </cols>
  <sheetData>
    <row r="1" spans="1:17">
      <c r="H1" t="s">
        <v>1404</v>
      </c>
    </row>
    <row r="2" spans="1:17">
      <c r="A2" s="541" t="s">
        <v>33</v>
      </c>
      <c r="B2" s="541"/>
      <c r="C2" s="541"/>
      <c r="D2" s="541"/>
      <c r="E2" s="541"/>
      <c r="F2" s="541"/>
      <c r="G2" s="541"/>
      <c r="H2" s="541"/>
      <c r="I2" s="298"/>
      <c r="J2" s="298"/>
      <c r="K2" s="298"/>
      <c r="L2" s="298"/>
      <c r="M2" s="298"/>
      <c r="N2" s="298"/>
      <c r="O2" s="298"/>
      <c r="P2" s="298"/>
      <c r="Q2" s="298"/>
    </row>
    <row r="3" spans="1:17" ht="15.75">
      <c r="A3" s="542" t="s">
        <v>35</v>
      </c>
      <c r="B3" s="542"/>
      <c r="C3" s="542"/>
      <c r="D3" s="542"/>
      <c r="E3" s="542"/>
      <c r="F3" s="542"/>
      <c r="G3" s="542"/>
      <c r="H3" s="542"/>
      <c r="I3" s="45"/>
      <c r="J3" s="45"/>
      <c r="K3" s="45"/>
      <c r="L3" s="45"/>
      <c r="M3" s="45"/>
      <c r="N3" s="45"/>
      <c r="O3" s="45"/>
      <c r="P3" s="45"/>
      <c r="Q3" s="45"/>
    </row>
    <row r="4" spans="1:17" ht="18.75">
      <c r="A4" s="543" t="s">
        <v>34</v>
      </c>
      <c r="B4" s="543"/>
      <c r="C4" s="543"/>
      <c r="D4" s="543"/>
      <c r="E4" s="543"/>
      <c r="F4" s="543"/>
      <c r="G4" s="543"/>
      <c r="H4" s="543"/>
      <c r="I4" s="299"/>
      <c r="J4" s="299"/>
      <c r="K4" s="299"/>
      <c r="L4" s="299"/>
      <c r="M4" s="299"/>
      <c r="N4" s="299"/>
      <c r="O4" s="299"/>
      <c r="P4" s="299"/>
      <c r="Q4" s="299"/>
    </row>
    <row r="5" spans="1:17" ht="18.75">
      <c r="A5" s="533" t="s">
        <v>1361</v>
      </c>
      <c r="B5" s="533"/>
      <c r="C5" s="533"/>
      <c r="D5" s="533"/>
      <c r="E5" s="533"/>
      <c r="F5" s="533"/>
      <c r="G5" s="533"/>
      <c r="H5" s="533"/>
      <c r="I5" s="300"/>
      <c r="J5" s="300"/>
      <c r="K5" s="300"/>
      <c r="L5" s="300"/>
      <c r="M5" s="300"/>
      <c r="N5" s="300"/>
      <c r="O5" s="300"/>
      <c r="P5" s="300"/>
      <c r="Q5" s="300"/>
    </row>
    <row r="6" spans="1:17">
      <c r="A6" s="545" t="s">
        <v>45</v>
      </c>
      <c r="B6" s="545"/>
      <c r="C6" s="545"/>
      <c r="D6" s="545"/>
      <c r="E6" s="545"/>
      <c r="F6" s="545"/>
      <c r="G6" s="545"/>
      <c r="H6" s="545"/>
      <c r="I6" s="301"/>
      <c r="J6" s="301"/>
      <c r="K6" s="301"/>
      <c r="L6" s="301"/>
      <c r="M6" s="301"/>
      <c r="N6" s="301"/>
      <c r="O6" s="301"/>
      <c r="P6" s="301"/>
      <c r="Q6" s="301"/>
    </row>
    <row r="8" spans="1:17">
      <c r="A8" s="151" t="s">
        <v>1362</v>
      </c>
      <c r="H8" t="s">
        <v>1363</v>
      </c>
    </row>
    <row r="9" spans="1:17">
      <c r="A9" s="302" t="s">
        <v>1053</v>
      </c>
      <c r="B9" s="303" t="s">
        <v>1364</v>
      </c>
      <c r="C9" s="303" t="s">
        <v>1365</v>
      </c>
      <c r="D9" s="303" t="s">
        <v>54</v>
      </c>
      <c r="E9" s="303" t="s">
        <v>1366</v>
      </c>
      <c r="F9" s="303" t="s">
        <v>1367</v>
      </c>
      <c r="G9" s="303" t="s">
        <v>1368</v>
      </c>
      <c r="H9" s="303" t="s">
        <v>1369</v>
      </c>
    </row>
    <row r="10" spans="1:17">
      <c r="A10" s="304">
        <v>1</v>
      </c>
      <c r="B10" s="305" t="s">
        <v>1370</v>
      </c>
      <c r="C10" s="306">
        <v>294991.8</v>
      </c>
      <c r="D10" s="306">
        <v>26775.58</v>
      </c>
      <c r="E10" s="306">
        <v>0</v>
      </c>
      <c r="F10" s="306">
        <v>0</v>
      </c>
      <c r="G10" s="306">
        <f>C10+D10</f>
        <v>321767.38</v>
      </c>
      <c r="H10" s="307">
        <f>G10/G13</f>
        <v>0.93899966360968523</v>
      </c>
    </row>
    <row r="11" spans="1:17">
      <c r="A11" s="308">
        <v>2</v>
      </c>
      <c r="B11" s="309" t="s">
        <v>1371</v>
      </c>
      <c r="C11" s="310">
        <v>9789.75</v>
      </c>
      <c r="D11" s="310">
        <v>0</v>
      </c>
      <c r="E11" s="310">
        <v>0</v>
      </c>
      <c r="F11" s="310">
        <v>0</v>
      </c>
      <c r="G11" s="310">
        <f t="shared" ref="G11:G12" si="0">C11+D11</f>
        <v>9789.75</v>
      </c>
      <c r="H11" s="311">
        <f>G11/G13</f>
        <v>2.8568998998042983E-2</v>
      </c>
    </row>
    <row r="12" spans="1:17">
      <c r="A12" s="312">
        <v>3</v>
      </c>
      <c r="B12" s="313" t="s">
        <v>1372</v>
      </c>
      <c r="C12" s="314">
        <v>10921.53</v>
      </c>
      <c r="D12" s="314">
        <f>1917.29/10</f>
        <v>191.72899999999998</v>
      </c>
      <c r="E12" s="314">
        <v>0</v>
      </c>
      <c r="F12" s="314">
        <v>0</v>
      </c>
      <c r="G12" s="314">
        <f t="shared" si="0"/>
        <v>11113.259</v>
      </c>
      <c r="H12" s="315">
        <f>G12/G13</f>
        <v>3.2431337392271727E-2</v>
      </c>
    </row>
    <row r="13" spans="1:17">
      <c r="A13" s="303"/>
      <c r="B13" s="303" t="s">
        <v>637</v>
      </c>
      <c r="C13" s="202">
        <f>SUM(C10:C12)</f>
        <v>315703.08</v>
      </c>
      <c r="D13" s="202">
        <f>D12+D11+D10</f>
        <v>26967.309000000001</v>
      </c>
      <c r="E13" s="202">
        <f t="shared" ref="E13:G13" si="1">E12+E11+E10</f>
        <v>0</v>
      </c>
      <c r="F13" s="202">
        <f t="shared" si="1"/>
        <v>0</v>
      </c>
      <c r="G13" s="202">
        <f t="shared" si="1"/>
        <v>342670.38900000002</v>
      </c>
      <c r="H13" s="316">
        <f>SUM(H10:H12)</f>
        <v>1</v>
      </c>
    </row>
    <row r="14" spans="1:17">
      <c r="D14" s="158"/>
      <c r="G14" s="158"/>
    </row>
    <row r="15" spans="1:17">
      <c r="A15" s="151" t="s">
        <v>1373</v>
      </c>
      <c r="F15" s="35"/>
    </row>
    <row r="16" spans="1:17" ht="45">
      <c r="A16" s="302" t="s">
        <v>1053</v>
      </c>
      <c r="B16" s="302" t="s">
        <v>1374</v>
      </c>
      <c r="C16" s="302" t="s">
        <v>1375</v>
      </c>
      <c r="D16" s="302" t="s">
        <v>1376</v>
      </c>
      <c r="E16" s="317" t="s">
        <v>1377</v>
      </c>
      <c r="F16" s="302" t="s">
        <v>1367</v>
      </c>
      <c r="G16" s="318" t="s">
        <v>1368</v>
      </c>
      <c r="H16" s="318" t="s">
        <v>1378</v>
      </c>
    </row>
    <row r="17" spans="1:8">
      <c r="A17" s="304">
        <v>1</v>
      </c>
      <c r="B17" s="319" t="s">
        <v>1379</v>
      </c>
      <c r="C17" s="304">
        <v>34</v>
      </c>
      <c r="D17" s="320">
        <v>8234.06</v>
      </c>
      <c r="E17" s="320">
        <f>1000/10</f>
        <v>100</v>
      </c>
      <c r="F17" s="321">
        <v>0</v>
      </c>
      <c r="G17" s="320">
        <f>D17+E17</f>
        <v>8334.06</v>
      </c>
      <c r="H17" s="304"/>
    </row>
    <row r="18" spans="1:8">
      <c r="A18" s="308">
        <v>2</v>
      </c>
      <c r="B18" s="322" t="s">
        <v>1380</v>
      </c>
      <c r="C18" s="308">
        <v>18</v>
      </c>
      <c r="D18" s="323">
        <v>13144</v>
      </c>
      <c r="E18" s="323">
        <v>0</v>
      </c>
      <c r="F18" s="324">
        <v>0</v>
      </c>
      <c r="G18" s="323">
        <f t="shared" ref="G18:G24" si="2">D18+E18</f>
        <v>13144</v>
      </c>
      <c r="H18" s="308"/>
    </row>
    <row r="19" spans="1:8">
      <c r="A19" s="308">
        <v>3</v>
      </c>
      <c r="B19" s="322" t="s">
        <v>1381</v>
      </c>
      <c r="C19" s="308">
        <v>19</v>
      </c>
      <c r="D19" s="323">
        <v>62723</v>
      </c>
      <c r="E19" s="323">
        <f>48709.5/10</f>
        <v>4870.95</v>
      </c>
      <c r="F19" s="324">
        <v>0</v>
      </c>
      <c r="G19" s="323">
        <f t="shared" si="2"/>
        <v>67593.95</v>
      </c>
      <c r="H19" s="308"/>
    </row>
    <row r="20" spans="1:8">
      <c r="A20" s="308">
        <v>4</v>
      </c>
      <c r="B20" s="322" t="s">
        <v>1382</v>
      </c>
      <c r="C20" s="308">
        <v>4</v>
      </c>
      <c r="D20" s="323">
        <v>3882.3</v>
      </c>
      <c r="E20" s="323">
        <v>0</v>
      </c>
      <c r="F20" s="324">
        <v>0</v>
      </c>
      <c r="G20" s="323">
        <f t="shared" si="2"/>
        <v>3882.3</v>
      </c>
      <c r="H20" s="308"/>
    </row>
    <row r="21" spans="1:8">
      <c r="A21" s="308">
        <v>5</v>
      </c>
      <c r="B21" s="322" t="s">
        <v>1383</v>
      </c>
      <c r="C21" s="308">
        <v>10</v>
      </c>
      <c r="D21" s="323">
        <f>159469.217+0.7</f>
        <v>159469.91700000002</v>
      </c>
      <c r="E21" s="323">
        <v>20368.41</v>
      </c>
      <c r="F21" s="324">
        <v>0</v>
      </c>
      <c r="G21" s="323">
        <f t="shared" si="2"/>
        <v>179838.32700000002</v>
      </c>
      <c r="H21" s="308"/>
    </row>
    <row r="22" spans="1:8">
      <c r="A22" s="308">
        <v>6</v>
      </c>
      <c r="B22" s="322" t="s">
        <v>1384</v>
      </c>
      <c r="C22" s="308">
        <v>18</v>
      </c>
      <c r="D22" s="323">
        <v>54849.212</v>
      </c>
      <c r="E22" s="323">
        <f>14362.18/10</f>
        <v>1436.2180000000001</v>
      </c>
      <c r="F22" s="324">
        <v>0</v>
      </c>
      <c r="G22" s="323">
        <f t="shared" si="2"/>
        <v>56285.43</v>
      </c>
      <c r="H22" s="308"/>
    </row>
    <row r="23" spans="1:8">
      <c r="A23" s="308">
        <v>7</v>
      </c>
      <c r="B23" s="322" t="s">
        <v>1385</v>
      </c>
      <c r="C23" s="308">
        <v>4</v>
      </c>
      <c r="D23" s="323">
        <v>2478</v>
      </c>
      <c r="E23" s="323">
        <v>0</v>
      </c>
      <c r="F23" s="324">
        <v>0</v>
      </c>
      <c r="G23" s="323">
        <f t="shared" si="2"/>
        <v>2478</v>
      </c>
      <c r="H23" s="308"/>
    </row>
    <row r="24" spans="1:8">
      <c r="A24" s="312">
        <v>8</v>
      </c>
      <c r="B24" s="325" t="s">
        <v>1386</v>
      </c>
      <c r="C24" s="312">
        <v>5</v>
      </c>
      <c r="D24" s="326">
        <v>10922.59</v>
      </c>
      <c r="E24" s="326">
        <f>1917.29/10</f>
        <v>191.72899999999998</v>
      </c>
      <c r="F24" s="327">
        <v>0</v>
      </c>
      <c r="G24" s="326">
        <f t="shared" si="2"/>
        <v>11114.319</v>
      </c>
      <c r="H24" s="312"/>
    </row>
    <row r="25" spans="1:8">
      <c r="A25" s="640" t="s">
        <v>637</v>
      </c>
      <c r="B25" s="640"/>
      <c r="C25" s="303"/>
      <c r="D25" s="328">
        <f>SUM(D17:D24)</f>
        <v>315703.07900000003</v>
      </c>
      <c r="E25" s="328">
        <f>SUM(E17:E24)</f>
        <v>26967.307000000001</v>
      </c>
      <c r="F25" s="329">
        <v>0</v>
      </c>
      <c r="G25" s="328">
        <f t="shared" ref="G25" si="3">SUM(G17:G24)</f>
        <v>342670.386</v>
      </c>
      <c r="H25" s="303"/>
    </row>
    <row r="26" spans="1:8">
      <c r="D26" s="158"/>
      <c r="E26" s="158"/>
      <c r="G26" s="158"/>
    </row>
    <row r="27" spans="1:8">
      <c r="A27" s="151" t="s">
        <v>1387</v>
      </c>
    </row>
    <row r="28" spans="1:8" ht="45">
      <c r="A28" s="303" t="s">
        <v>1053</v>
      </c>
      <c r="B28" s="303" t="s">
        <v>1388</v>
      </c>
      <c r="C28" s="303" t="s">
        <v>1375</v>
      </c>
      <c r="D28" s="302" t="s">
        <v>1376</v>
      </c>
      <c r="E28" s="317" t="s">
        <v>1377</v>
      </c>
      <c r="F28" s="302" t="s">
        <v>1367</v>
      </c>
      <c r="G28" s="318" t="s">
        <v>1368</v>
      </c>
      <c r="H28" s="303" t="s">
        <v>1369</v>
      </c>
    </row>
    <row r="29" spans="1:8">
      <c r="A29" s="305">
        <v>1</v>
      </c>
      <c r="B29" s="305" t="s">
        <v>1389</v>
      </c>
      <c r="C29" s="304">
        <v>83</v>
      </c>
      <c r="D29" s="330">
        <f>315046.679+0.69</f>
        <v>315047.36900000001</v>
      </c>
      <c r="E29" s="330">
        <v>26968.319</v>
      </c>
      <c r="F29" s="330">
        <v>0</v>
      </c>
      <c r="G29" s="330">
        <f>D29+E29</f>
        <v>342015.68800000002</v>
      </c>
      <c r="H29" s="331">
        <f>G29/G31</f>
        <v>0.99808941763593528</v>
      </c>
    </row>
    <row r="30" spans="1:8">
      <c r="A30" s="313">
        <v>2</v>
      </c>
      <c r="B30" s="313" t="s">
        <v>1390</v>
      </c>
      <c r="C30" s="312">
        <v>29</v>
      </c>
      <c r="D30" s="332">
        <v>654.70000000000005</v>
      </c>
      <c r="E30" s="332">
        <v>0</v>
      </c>
      <c r="F30" s="332">
        <v>0</v>
      </c>
      <c r="G30" s="332">
        <f>D30+E30</f>
        <v>654.70000000000005</v>
      </c>
      <c r="H30" s="333">
        <f>G30/G31</f>
        <v>1.9105823640646765E-3</v>
      </c>
    </row>
    <row r="31" spans="1:8">
      <c r="A31" s="303"/>
      <c r="B31" s="334" t="s">
        <v>637</v>
      </c>
      <c r="C31" s="302"/>
      <c r="D31" s="335">
        <f>SUM(D29:D30)</f>
        <v>315702.06900000002</v>
      </c>
      <c r="E31" s="335">
        <f t="shared" ref="E31:G31" si="4">SUM(E29:E30)</f>
        <v>26968.319</v>
      </c>
      <c r="F31" s="335">
        <f t="shared" si="4"/>
        <v>0</v>
      </c>
      <c r="G31" s="335">
        <f t="shared" si="4"/>
        <v>342670.38800000004</v>
      </c>
      <c r="H31" s="336">
        <f>SUM(H29:H30)</f>
        <v>1</v>
      </c>
    </row>
    <row r="32" spans="1:8">
      <c r="A32" s="197"/>
      <c r="B32" s="197"/>
      <c r="C32" s="197"/>
      <c r="D32" s="197"/>
      <c r="E32" s="203"/>
      <c r="F32" s="197"/>
      <c r="G32" s="203"/>
      <c r="H32" s="197"/>
    </row>
    <row r="33" spans="1:5">
      <c r="A33" s="151" t="s">
        <v>1391</v>
      </c>
      <c r="E33" t="s">
        <v>1363</v>
      </c>
    </row>
    <row r="34" spans="1:5">
      <c r="A34" s="302" t="s">
        <v>1053</v>
      </c>
      <c r="B34" s="640" t="s">
        <v>1392</v>
      </c>
      <c r="C34" s="640"/>
      <c r="D34" s="640"/>
      <c r="E34" s="302" t="s">
        <v>1393</v>
      </c>
    </row>
    <row r="35" spans="1:5">
      <c r="A35" s="337">
        <v>1</v>
      </c>
      <c r="B35" s="642" t="s">
        <v>1394</v>
      </c>
      <c r="C35" s="642"/>
      <c r="D35" s="642"/>
      <c r="E35" s="338">
        <f>1524969.39/10</f>
        <v>152496.93899999998</v>
      </c>
    </row>
    <row r="36" spans="1:5">
      <c r="A36" s="308">
        <v>2</v>
      </c>
      <c r="B36" s="643" t="s">
        <v>1395</v>
      </c>
      <c r="C36" s="643"/>
      <c r="D36" s="643"/>
      <c r="E36" s="310">
        <f>603154.54/10</f>
        <v>60315.454000000005</v>
      </c>
    </row>
    <row r="37" spans="1:5">
      <c r="A37" s="308">
        <v>3</v>
      </c>
      <c r="B37" s="643" t="s">
        <v>1396</v>
      </c>
      <c r="C37" s="643"/>
      <c r="D37" s="643"/>
      <c r="E37" s="310">
        <f>137244.3/10</f>
        <v>13724.429999999998</v>
      </c>
    </row>
    <row r="38" spans="1:5">
      <c r="A38" s="308">
        <v>4</v>
      </c>
      <c r="B38" s="643" t="s">
        <v>1397</v>
      </c>
      <c r="C38" s="643"/>
      <c r="D38" s="643"/>
      <c r="E38" s="310">
        <f>110000/10</f>
        <v>11000</v>
      </c>
    </row>
    <row r="39" spans="1:5">
      <c r="A39" s="308">
        <v>5</v>
      </c>
      <c r="B39" s="643" t="s">
        <v>1398</v>
      </c>
      <c r="C39" s="643"/>
      <c r="D39" s="643"/>
      <c r="E39" s="310">
        <f>109407.48/10</f>
        <v>10940.748</v>
      </c>
    </row>
    <row r="40" spans="1:5">
      <c r="A40" s="308">
        <v>6</v>
      </c>
      <c r="B40" s="643" t="s">
        <v>1399</v>
      </c>
      <c r="C40" s="643"/>
      <c r="D40" s="643"/>
      <c r="E40" s="310">
        <f>100306.32/10</f>
        <v>10030.632000000001</v>
      </c>
    </row>
    <row r="41" spans="1:5">
      <c r="A41" s="308">
        <v>7</v>
      </c>
      <c r="B41" s="643" t="s">
        <v>1400</v>
      </c>
      <c r="C41" s="643"/>
      <c r="D41" s="643"/>
      <c r="E41" s="310">
        <f>96024.25/10</f>
        <v>9602.4249999999993</v>
      </c>
    </row>
    <row r="42" spans="1:5">
      <c r="A42" s="308">
        <v>8</v>
      </c>
      <c r="B42" s="643" t="s">
        <v>1401</v>
      </c>
      <c r="C42" s="643"/>
      <c r="D42" s="643"/>
      <c r="E42" s="310">
        <f>90000/10</f>
        <v>9000</v>
      </c>
    </row>
    <row r="43" spans="1:5">
      <c r="A43" s="308">
        <v>9</v>
      </c>
      <c r="B43" s="643" t="s">
        <v>1402</v>
      </c>
      <c r="C43" s="643"/>
      <c r="D43" s="643"/>
      <c r="E43" s="310">
        <f>65875.96/10</f>
        <v>6587.5960000000005</v>
      </c>
    </row>
    <row r="44" spans="1:5">
      <c r="A44" s="312">
        <v>10</v>
      </c>
      <c r="B44" s="644" t="s">
        <v>1403</v>
      </c>
      <c r="C44" s="644"/>
      <c r="D44" s="644"/>
      <c r="E44" s="314">
        <f>57542.38/10</f>
        <v>5754.2379999999994</v>
      </c>
    </row>
    <row r="45" spans="1:5">
      <c r="A45" s="641" t="s">
        <v>637</v>
      </c>
      <c r="B45" s="641"/>
      <c r="C45" s="641"/>
      <c r="D45" s="641"/>
      <c r="E45" s="175">
        <f>SUM(E35:E44)</f>
        <v>289452.462</v>
      </c>
    </row>
    <row r="46" spans="1:5">
      <c r="A46" t="s">
        <v>1181</v>
      </c>
      <c r="E46" s="339"/>
    </row>
  </sheetData>
  <mergeCells count="18">
    <mergeCell ref="A45:D45"/>
    <mergeCell ref="B34:D34"/>
    <mergeCell ref="B35:D35"/>
    <mergeCell ref="B36:D36"/>
    <mergeCell ref="B37:D37"/>
    <mergeCell ref="B38:D38"/>
    <mergeCell ref="B39:D39"/>
    <mergeCell ref="B40:D40"/>
    <mergeCell ref="B41:D41"/>
    <mergeCell ref="B42:D42"/>
    <mergeCell ref="B43:D43"/>
    <mergeCell ref="B44:D44"/>
    <mergeCell ref="A25:B25"/>
    <mergeCell ref="A2:H2"/>
    <mergeCell ref="A3:H3"/>
    <mergeCell ref="A4:H4"/>
    <mergeCell ref="A5:H5"/>
    <mergeCell ref="A6: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J8" sqref="J8"/>
    </sheetView>
  </sheetViews>
  <sheetFormatPr defaultRowHeight="15"/>
  <cols>
    <col min="1" max="1" width="6.140625" customWidth="1"/>
    <col min="2" max="2" width="14.140625" bestFit="1" customWidth="1"/>
    <col min="3" max="3" width="15.42578125" customWidth="1"/>
    <col min="4" max="4" width="9.42578125" customWidth="1"/>
    <col min="5" max="5" width="11.42578125" customWidth="1"/>
    <col min="6" max="6" width="11.85546875" customWidth="1"/>
    <col min="7" max="7" width="11.7109375" customWidth="1"/>
    <col min="8" max="8" width="11.5703125" customWidth="1"/>
  </cols>
  <sheetData>
    <row r="1" spans="1:17">
      <c r="H1" t="s">
        <v>1426</v>
      </c>
    </row>
    <row r="2" spans="1:17">
      <c r="A2" s="541" t="s">
        <v>33</v>
      </c>
      <c r="B2" s="541"/>
      <c r="C2" s="541"/>
      <c r="D2" s="541"/>
      <c r="E2" s="541"/>
      <c r="F2" s="541"/>
      <c r="G2" s="541"/>
      <c r="H2" s="541"/>
      <c r="I2" s="298"/>
      <c r="J2" s="298"/>
      <c r="K2" s="298"/>
      <c r="L2" s="298"/>
      <c r="M2" s="298"/>
      <c r="N2" s="298"/>
      <c r="O2" s="298"/>
      <c r="P2" s="298"/>
      <c r="Q2" s="298"/>
    </row>
    <row r="3" spans="1:17" ht="15.75">
      <c r="A3" s="542" t="s">
        <v>35</v>
      </c>
      <c r="B3" s="542"/>
      <c r="C3" s="542"/>
      <c r="D3" s="542"/>
      <c r="E3" s="542"/>
      <c r="F3" s="542"/>
      <c r="G3" s="542"/>
      <c r="H3" s="542"/>
      <c r="I3" s="45"/>
      <c r="J3" s="45"/>
      <c r="K3" s="45"/>
      <c r="L3" s="45"/>
      <c r="M3" s="45"/>
      <c r="N3" s="45"/>
      <c r="O3" s="45"/>
      <c r="P3" s="45"/>
      <c r="Q3" s="45"/>
    </row>
    <row r="4" spans="1:17" ht="18.75">
      <c r="A4" s="543" t="s">
        <v>34</v>
      </c>
      <c r="B4" s="543"/>
      <c r="C4" s="543"/>
      <c r="D4" s="543"/>
      <c r="E4" s="543"/>
      <c r="F4" s="543"/>
      <c r="G4" s="543"/>
      <c r="H4" s="543"/>
      <c r="I4" s="299"/>
      <c r="J4" s="299"/>
      <c r="K4" s="299"/>
      <c r="L4" s="299"/>
      <c r="M4" s="299"/>
      <c r="N4" s="299"/>
      <c r="O4" s="299"/>
      <c r="P4" s="299"/>
      <c r="Q4" s="299"/>
    </row>
    <row r="5" spans="1:17" ht="18.75">
      <c r="A5" s="533" t="s">
        <v>1405</v>
      </c>
      <c r="B5" s="533"/>
      <c r="C5" s="533"/>
      <c r="D5" s="533"/>
      <c r="E5" s="533"/>
      <c r="F5" s="533"/>
      <c r="G5" s="533"/>
      <c r="H5" s="533"/>
      <c r="I5" s="300"/>
      <c r="J5" s="300"/>
      <c r="K5" s="300"/>
      <c r="L5" s="300"/>
      <c r="M5" s="300"/>
      <c r="N5" s="300"/>
      <c r="O5" s="300"/>
      <c r="P5" s="300"/>
      <c r="Q5" s="300"/>
    </row>
    <row r="6" spans="1:17">
      <c r="A6" s="545" t="s">
        <v>45</v>
      </c>
      <c r="B6" s="545"/>
      <c r="C6" s="545"/>
      <c r="D6" s="545"/>
      <c r="E6" s="545"/>
      <c r="F6" s="545"/>
      <c r="G6" s="545"/>
      <c r="H6" s="545"/>
      <c r="I6" s="301"/>
      <c r="J6" s="301"/>
      <c r="K6" s="301"/>
      <c r="L6" s="301"/>
      <c r="M6" s="301"/>
      <c r="N6" s="301"/>
      <c r="O6" s="301"/>
      <c r="P6" s="301"/>
      <c r="Q6" s="301"/>
    </row>
    <row r="7" spans="1:17">
      <c r="A7" s="151" t="s">
        <v>1406</v>
      </c>
      <c r="H7" t="s">
        <v>1363</v>
      </c>
    </row>
    <row r="8" spans="1:17" ht="30">
      <c r="A8" s="302" t="s">
        <v>1053</v>
      </c>
      <c r="B8" s="302" t="s">
        <v>1407</v>
      </c>
      <c r="C8" s="317" t="s">
        <v>1365</v>
      </c>
      <c r="D8" s="302" t="s">
        <v>1408</v>
      </c>
      <c r="E8" s="302" t="s">
        <v>1366</v>
      </c>
      <c r="F8" s="317" t="s">
        <v>1409</v>
      </c>
      <c r="G8" s="317" t="s">
        <v>1410</v>
      </c>
      <c r="H8" s="340" t="s">
        <v>1411</v>
      </c>
    </row>
    <row r="9" spans="1:17">
      <c r="A9" s="304">
        <v>1</v>
      </c>
      <c r="B9" s="304" t="s">
        <v>1412</v>
      </c>
      <c r="C9" s="341">
        <v>118154</v>
      </c>
      <c r="D9" s="341">
        <v>14019.56</v>
      </c>
      <c r="E9" s="341">
        <v>-18.829999999999998</v>
      </c>
      <c r="F9" s="341">
        <v>158.1</v>
      </c>
      <c r="G9" s="341">
        <f>C9+D9+E9-F9</f>
        <v>131996.63</v>
      </c>
      <c r="H9" s="342">
        <f>G9/G11</f>
        <v>0.40172355369589319</v>
      </c>
    </row>
    <row r="10" spans="1:17">
      <c r="A10" s="312">
        <v>2</v>
      </c>
      <c r="B10" s="312" t="s">
        <v>1413</v>
      </c>
      <c r="C10" s="343">
        <v>179005</v>
      </c>
      <c r="D10" s="343">
        <v>20961.28</v>
      </c>
      <c r="E10" s="343">
        <v>-321.70999999999998</v>
      </c>
      <c r="F10" s="343">
        <v>3065.42</v>
      </c>
      <c r="G10" s="343">
        <f>C10+D10+E10-F10</f>
        <v>196579.15</v>
      </c>
      <c r="H10" s="344">
        <f>G10/G11</f>
        <v>0.5982764463041067</v>
      </c>
    </row>
    <row r="11" spans="1:17">
      <c r="A11" s="345"/>
      <c r="B11" s="345" t="s">
        <v>637</v>
      </c>
      <c r="C11" s="346">
        <f>SUM(C9:C10)</f>
        <v>297159</v>
      </c>
      <c r="D11" s="346">
        <f t="shared" ref="D11:G11" si="0">SUM(D9:D10)</f>
        <v>34980.839999999997</v>
      </c>
      <c r="E11" s="346">
        <f t="shared" si="0"/>
        <v>-340.53999999999996</v>
      </c>
      <c r="F11" s="346">
        <f t="shared" si="0"/>
        <v>3223.52</v>
      </c>
      <c r="G11" s="346">
        <f t="shared" si="0"/>
        <v>328575.78000000003</v>
      </c>
      <c r="H11" s="347">
        <f>SUM(H9:H10)</f>
        <v>0.99999999999999989</v>
      </c>
    </row>
    <row r="12" spans="1:17">
      <c r="G12" s="158"/>
    </row>
    <row r="13" spans="1:17">
      <c r="A13" s="151" t="s">
        <v>1414</v>
      </c>
      <c r="H13" t="s">
        <v>1363</v>
      </c>
    </row>
    <row r="14" spans="1:17" ht="42" customHeight="1">
      <c r="A14" s="302" t="s">
        <v>1053</v>
      </c>
      <c r="B14" s="302" t="s">
        <v>1415</v>
      </c>
      <c r="C14" s="317" t="s">
        <v>1416</v>
      </c>
      <c r="D14" s="317" t="s">
        <v>1417</v>
      </c>
      <c r="E14" s="317" t="s">
        <v>1365</v>
      </c>
      <c r="F14" s="317" t="s">
        <v>1418</v>
      </c>
      <c r="G14" s="317" t="s">
        <v>1419</v>
      </c>
      <c r="H14" s="317" t="s">
        <v>1378</v>
      </c>
    </row>
    <row r="15" spans="1:17">
      <c r="A15" s="640">
        <v>1</v>
      </c>
      <c r="B15" s="640" t="s">
        <v>1420</v>
      </c>
      <c r="C15" s="304" t="s">
        <v>1200</v>
      </c>
      <c r="D15" s="304">
        <v>22424</v>
      </c>
      <c r="E15" s="304">
        <v>22623</v>
      </c>
      <c r="F15" s="304">
        <v>2942.57</v>
      </c>
      <c r="G15" s="304">
        <f>E15+F15</f>
        <v>25565.57</v>
      </c>
      <c r="H15" s="304"/>
    </row>
    <row r="16" spans="1:17">
      <c r="A16" s="640"/>
      <c r="B16" s="640"/>
      <c r="C16" s="312" t="s">
        <v>364</v>
      </c>
      <c r="D16" s="312">
        <v>26874</v>
      </c>
      <c r="E16" s="312">
        <v>28361</v>
      </c>
      <c r="F16" s="312">
        <v>5466.66</v>
      </c>
      <c r="G16" s="312">
        <f t="shared" ref="G16:G22" si="1">E16+F16</f>
        <v>33827.660000000003</v>
      </c>
      <c r="H16" s="348"/>
    </row>
    <row r="17" spans="1:8">
      <c r="A17" s="645" t="s">
        <v>637</v>
      </c>
      <c r="B17" s="645"/>
      <c r="C17" s="345"/>
      <c r="D17" s="345">
        <f>SUM(D15:D16)</f>
        <v>49298</v>
      </c>
      <c r="E17" s="345">
        <f t="shared" ref="E17" si="2">SUM(E15:E16)</f>
        <v>50984</v>
      </c>
      <c r="F17" s="345">
        <f>SUM(F15:F16)</f>
        <v>8409.23</v>
      </c>
      <c r="G17" s="345">
        <f t="shared" si="1"/>
        <v>59393.229999999996</v>
      </c>
      <c r="H17" s="349"/>
    </row>
    <row r="18" spans="1:8">
      <c r="A18" s="640">
        <v>2</v>
      </c>
      <c r="B18" s="640" t="s">
        <v>635</v>
      </c>
      <c r="C18" s="304" t="s">
        <v>1200</v>
      </c>
      <c r="D18" s="304">
        <v>38721</v>
      </c>
      <c r="E18" s="304">
        <v>40310</v>
      </c>
      <c r="F18" s="304">
        <v>280.95</v>
      </c>
      <c r="G18" s="304">
        <f t="shared" si="1"/>
        <v>40590.949999999997</v>
      </c>
      <c r="H18" s="350"/>
    </row>
    <row r="19" spans="1:8">
      <c r="A19" s="640"/>
      <c r="B19" s="640"/>
      <c r="C19" s="312" t="s">
        <v>364</v>
      </c>
      <c r="D19" s="312">
        <v>32158</v>
      </c>
      <c r="E19" s="312">
        <v>36090</v>
      </c>
      <c r="F19" s="312">
        <v>2943.59</v>
      </c>
      <c r="G19" s="312">
        <f t="shared" si="1"/>
        <v>39033.589999999997</v>
      </c>
      <c r="H19" s="348"/>
    </row>
    <row r="20" spans="1:8">
      <c r="A20" s="645" t="s">
        <v>637</v>
      </c>
      <c r="B20" s="645"/>
      <c r="C20" s="345"/>
      <c r="D20" s="345">
        <f>SUM(D18:D19)</f>
        <v>70879</v>
      </c>
      <c r="E20" s="345">
        <f t="shared" ref="E20" si="3">SUM(E18:E19)</f>
        <v>76400</v>
      </c>
      <c r="F20" s="345">
        <f>SUM(F18:F19)</f>
        <v>3224.54</v>
      </c>
      <c r="G20" s="345">
        <f t="shared" si="1"/>
        <v>79624.539999999994</v>
      </c>
      <c r="H20" s="349"/>
    </row>
    <row r="21" spans="1:8">
      <c r="A21" s="646"/>
      <c r="B21" s="640" t="s">
        <v>637</v>
      </c>
      <c r="C21" s="304" t="s">
        <v>1200</v>
      </c>
      <c r="D21" s="304">
        <f>D15+D18</f>
        <v>61145</v>
      </c>
      <c r="E21" s="304">
        <f t="shared" ref="E21:E22" si="4">E15+E18</f>
        <v>62933</v>
      </c>
      <c r="F21" s="304">
        <f>F15+F18</f>
        <v>3223.52</v>
      </c>
      <c r="G21" s="304">
        <f t="shared" si="1"/>
        <v>66156.52</v>
      </c>
      <c r="H21" s="350"/>
    </row>
    <row r="22" spans="1:8">
      <c r="A22" s="647"/>
      <c r="B22" s="640"/>
      <c r="C22" s="312" t="s">
        <v>364</v>
      </c>
      <c r="D22" s="312">
        <f>D16+D19</f>
        <v>59032</v>
      </c>
      <c r="E22" s="312">
        <f t="shared" si="4"/>
        <v>64451</v>
      </c>
      <c r="F22" s="312">
        <f>F16+F19</f>
        <v>8410.25</v>
      </c>
      <c r="G22" s="312">
        <f t="shared" si="1"/>
        <v>72861.25</v>
      </c>
      <c r="H22" s="348"/>
    </row>
    <row r="23" spans="1:8">
      <c r="A23" s="645" t="s">
        <v>307</v>
      </c>
      <c r="B23" s="645"/>
      <c r="C23" s="645"/>
      <c r="D23" s="345">
        <f>SUM(D21:D22)</f>
        <v>120177</v>
      </c>
      <c r="E23" s="345">
        <f t="shared" ref="E23:G23" si="5">SUM(E21:E22)</f>
        <v>127384</v>
      </c>
      <c r="F23" s="345">
        <f t="shared" si="5"/>
        <v>11633.77</v>
      </c>
      <c r="G23" s="345">
        <f t="shared" si="5"/>
        <v>139017.77000000002</v>
      </c>
      <c r="H23" s="349"/>
    </row>
    <row r="25" spans="1:8">
      <c r="A25" s="151" t="s">
        <v>1421</v>
      </c>
      <c r="H25" t="s">
        <v>1363</v>
      </c>
    </row>
    <row r="26" spans="1:8">
      <c r="A26" s="640" t="s">
        <v>1053</v>
      </c>
      <c r="B26" s="640" t="s">
        <v>1388</v>
      </c>
      <c r="C26" s="305" t="s">
        <v>1389</v>
      </c>
      <c r="D26" s="305"/>
      <c r="E26" s="305" t="s">
        <v>1422</v>
      </c>
      <c r="F26" s="305"/>
      <c r="G26" s="640" t="s">
        <v>637</v>
      </c>
      <c r="H26" s="640" t="s">
        <v>1378</v>
      </c>
    </row>
    <row r="27" spans="1:8">
      <c r="A27" s="640"/>
      <c r="B27" s="640"/>
      <c r="C27" s="312" t="s">
        <v>1145</v>
      </c>
      <c r="D27" s="313" t="s">
        <v>1393</v>
      </c>
      <c r="E27" s="313" t="s">
        <v>1145</v>
      </c>
      <c r="F27" s="313" t="s">
        <v>1393</v>
      </c>
      <c r="G27" s="640"/>
      <c r="H27" s="640"/>
    </row>
    <row r="28" spans="1:8">
      <c r="A28" s="351">
        <v>1</v>
      </c>
      <c r="B28" s="305" t="s">
        <v>1420</v>
      </c>
      <c r="C28" s="656">
        <v>83</v>
      </c>
      <c r="D28" s="305">
        <v>130249.77</v>
      </c>
      <c r="E28" s="656">
        <v>29</v>
      </c>
      <c r="F28" s="352">
        <v>1766.12</v>
      </c>
      <c r="G28" s="352">
        <f>D28+F28</f>
        <v>132015.89000000001</v>
      </c>
      <c r="H28" s="352"/>
    </row>
    <row r="29" spans="1:8">
      <c r="A29" s="353">
        <v>2</v>
      </c>
      <c r="B29" s="313" t="s">
        <v>635</v>
      </c>
      <c r="C29" s="657"/>
      <c r="D29" s="313">
        <v>196733.91</v>
      </c>
      <c r="E29" s="657"/>
      <c r="F29" s="354">
        <v>166.62</v>
      </c>
      <c r="G29" s="354">
        <f>D29+F29</f>
        <v>196900.53</v>
      </c>
      <c r="H29" s="354"/>
    </row>
    <row r="30" spans="1:8" s="356" customFormat="1">
      <c r="A30" s="355"/>
      <c r="B30" s="355" t="s">
        <v>637</v>
      </c>
      <c r="C30" s="355"/>
      <c r="D30" s="355">
        <f>SUM(D28:D29)</f>
        <v>326983.67999999999</v>
      </c>
      <c r="E30" s="355"/>
      <c r="F30" s="355">
        <f>SUM(F28:F29)</f>
        <v>1932.7399999999998</v>
      </c>
      <c r="G30" s="355">
        <f>SUM(G28:G29)</f>
        <v>328916.42000000004</v>
      </c>
      <c r="H30" s="355"/>
    </row>
    <row r="31" spans="1:8">
      <c r="A31" s="152"/>
      <c r="B31" s="340" t="s">
        <v>1411</v>
      </c>
      <c r="C31" s="152"/>
      <c r="D31" s="357">
        <f>D30/G30*100</f>
        <v>99.412391755936042</v>
      </c>
      <c r="E31" s="358"/>
      <c r="F31" s="357">
        <f>F30/G30*100</f>
        <v>0.58760824406394774</v>
      </c>
      <c r="G31" s="358">
        <f>D31+F31</f>
        <v>99.999999999999986</v>
      </c>
      <c r="H31" s="152"/>
    </row>
    <row r="34" spans="1:18">
      <c r="A34" s="151" t="s">
        <v>1423</v>
      </c>
      <c r="H34" t="s">
        <v>1363</v>
      </c>
    </row>
    <row r="35" spans="1:18">
      <c r="A35" s="302" t="s">
        <v>1053</v>
      </c>
      <c r="B35" s="302" t="s">
        <v>1388</v>
      </c>
      <c r="C35" s="640" t="s">
        <v>1424</v>
      </c>
      <c r="D35" s="640"/>
      <c r="E35" s="640" t="s">
        <v>1425</v>
      </c>
      <c r="F35" s="640"/>
      <c r="G35" s="302" t="s">
        <v>637</v>
      </c>
      <c r="H35" s="302" t="s">
        <v>1378</v>
      </c>
    </row>
    <row r="36" spans="1:18">
      <c r="A36" s="304">
        <v>1</v>
      </c>
      <c r="B36" s="304" t="s">
        <v>1420</v>
      </c>
      <c r="C36" s="652">
        <v>27281.57</v>
      </c>
      <c r="D36" s="653"/>
      <c r="E36" s="652">
        <v>11517.73</v>
      </c>
      <c r="F36" s="653"/>
      <c r="G36" s="341">
        <f>C36+E36</f>
        <v>38799.300000000003</v>
      </c>
      <c r="H36" s="341"/>
    </row>
    <row r="37" spans="1:18">
      <c r="A37" s="308">
        <v>2</v>
      </c>
      <c r="B37" s="308" t="s">
        <v>635</v>
      </c>
      <c r="C37" s="654">
        <v>29442.22</v>
      </c>
      <c r="D37" s="655"/>
      <c r="E37" s="654">
        <v>30045.599999999999</v>
      </c>
      <c r="F37" s="655"/>
      <c r="G37" s="359">
        <f>C37+E37</f>
        <v>59487.82</v>
      </c>
      <c r="H37" s="359"/>
    </row>
    <row r="38" spans="1:18" s="147" customFormat="1">
      <c r="A38" s="360"/>
      <c r="B38" s="360" t="s">
        <v>637</v>
      </c>
      <c r="C38" s="648">
        <f>C37+C36</f>
        <v>56723.79</v>
      </c>
      <c r="D38" s="649"/>
      <c r="E38" s="648">
        <f>E37+E36</f>
        <v>41563.33</v>
      </c>
      <c r="F38" s="649"/>
      <c r="G38" s="361">
        <f>G37+G36</f>
        <v>98287.12</v>
      </c>
      <c r="H38" s="361"/>
    </row>
    <row r="39" spans="1:18">
      <c r="A39" s="312"/>
      <c r="B39" s="362" t="s">
        <v>1411</v>
      </c>
      <c r="C39" s="650">
        <f>C38/G38</f>
        <v>0.57712333009655792</v>
      </c>
      <c r="D39" s="651"/>
      <c r="E39" s="650">
        <f>E38/G38</f>
        <v>0.42287666990344214</v>
      </c>
      <c r="F39" s="651"/>
      <c r="G39" s="363">
        <f>C39+E39</f>
        <v>1</v>
      </c>
      <c r="H39" s="343"/>
    </row>
    <row r="40" spans="1:18">
      <c r="A40" t="s">
        <v>1181</v>
      </c>
    </row>
    <row r="41" spans="1:18">
      <c r="R41" s="364"/>
    </row>
  </sheetData>
  <mergeCells count="30">
    <mergeCell ref="G26:G27"/>
    <mergeCell ref="H26:H27"/>
    <mergeCell ref="C38:D38"/>
    <mergeCell ref="E38:F38"/>
    <mergeCell ref="C39:D39"/>
    <mergeCell ref="E39:F39"/>
    <mergeCell ref="C35:D35"/>
    <mergeCell ref="E35:F35"/>
    <mergeCell ref="C36:D36"/>
    <mergeCell ref="E36:F36"/>
    <mergeCell ref="C37:D37"/>
    <mergeCell ref="E37:F37"/>
    <mergeCell ref="C28:C29"/>
    <mergeCell ref="E28:E29"/>
    <mergeCell ref="A23:C23"/>
    <mergeCell ref="A26:A27"/>
    <mergeCell ref="B26:B27"/>
    <mergeCell ref="A15:A16"/>
    <mergeCell ref="B15:B16"/>
    <mergeCell ref="A17:B17"/>
    <mergeCell ref="A18:A19"/>
    <mergeCell ref="B18:B19"/>
    <mergeCell ref="A20:B20"/>
    <mergeCell ref="A21:A22"/>
    <mergeCell ref="B21:B22"/>
    <mergeCell ref="A2:H2"/>
    <mergeCell ref="A3:H3"/>
    <mergeCell ref="A4:H4"/>
    <mergeCell ref="A5:H5"/>
    <mergeCell ref="A6:H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31" workbookViewId="0">
      <selection activeCell="J16" sqref="J16"/>
    </sheetView>
  </sheetViews>
  <sheetFormatPr defaultRowHeight="15"/>
  <cols>
    <col min="1" max="1" width="6.28515625" customWidth="1"/>
    <col min="4" max="7" width="15.28515625" customWidth="1"/>
    <col min="8" max="8" width="9.5703125" bestFit="1" customWidth="1"/>
    <col min="9" max="9" width="9.28515625" bestFit="1" customWidth="1"/>
    <col min="10" max="10" width="10.5703125" customWidth="1"/>
  </cols>
  <sheetData>
    <row r="1" spans="1:10">
      <c r="J1" t="s">
        <v>3524</v>
      </c>
    </row>
    <row r="2" spans="1:10">
      <c r="A2" s="658" t="s">
        <v>33</v>
      </c>
      <c r="B2" s="658"/>
      <c r="C2" s="658"/>
      <c r="D2" s="658"/>
      <c r="E2" s="658"/>
      <c r="F2" s="658"/>
      <c r="G2" s="658"/>
      <c r="H2" s="658"/>
      <c r="I2" s="658"/>
      <c r="J2" s="658"/>
    </row>
    <row r="3" spans="1:10">
      <c r="A3" s="658" t="s">
        <v>35</v>
      </c>
      <c r="B3" s="658"/>
      <c r="C3" s="658"/>
      <c r="D3" s="658"/>
      <c r="E3" s="658"/>
      <c r="F3" s="658"/>
      <c r="G3" s="658"/>
      <c r="H3" s="658"/>
      <c r="I3" s="658"/>
      <c r="J3" s="658"/>
    </row>
    <row r="4" spans="1:10" ht="18.75">
      <c r="A4" s="533" t="s">
        <v>1427</v>
      </c>
      <c r="B4" s="533"/>
      <c r="C4" s="533"/>
      <c r="D4" s="533"/>
      <c r="E4" s="533"/>
      <c r="F4" s="533"/>
      <c r="G4" s="533"/>
      <c r="H4" s="533"/>
      <c r="I4" s="533"/>
      <c r="J4" s="533"/>
    </row>
    <row r="5" spans="1:10">
      <c r="A5" s="658" t="s">
        <v>1428</v>
      </c>
      <c r="B5" s="658"/>
      <c r="C5" s="658"/>
      <c r="D5" s="658"/>
      <c r="E5" s="658"/>
      <c r="F5" s="658"/>
      <c r="G5" s="658"/>
      <c r="H5" s="658"/>
      <c r="I5" s="658"/>
      <c r="J5" s="658"/>
    </row>
    <row r="6" spans="1:10">
      <c r="A6" s="658" t="s">
        <v>1408</v>
      </c>
      <c r="B6" s="658"/>
      <c r="C6" s="658"/>
      <c r="D6" s="658"/>
      <c r="E6" s="658"/>
      <c r="F6" s="658"/>
      <c r="G6" s="658"/>
      <c r="H6" s="658"/>
      <c r="I6" s="658"/>
      <c r="J6" s="658"/>
    </row>
    <row r="8" spans="1:10">
      <c r="A8" s="598" t="s">
        <v>1429</v>
      </c>
      <c r="B8" s="598"/>
      <c r="C8" s="598"/>
      <c r="D8" s="598"/>
      <c r="E8" s="598"/>
      <c r="F8" s="598"/>
      <c r="G8" s="598"/>
      <c r="H8" s="598"/>
      <c r="I8" s="598"/>
      <c r="J8" s="598"/>
    </row>
    <row r="9" spans="1:10">
      <c r="G9" t="s">
        <v>1363</v>
      </c>
    </row>
    <row r="10" spans="1:10">
      <c r="A10" s="302" t="s">
        <v>1053</v>
      </c>
      <c r="B10" s="640" t="s">
        <v>29</v>
      </c>
      <c r="C10" s="640"/>
      <c r="D10" s="303" t="s">
        <v>1200</v>
      </c>
      <c r="E10" s="303" t="s">
        <v>364</v>
      </c>
      <c r="F10" s="303" t="s">
        <v>1430</v>
      </c>
      <c r="G10" s="302" t="s">
        <v>637</v>
      </c>
    </row>
    <row r="11" spans="1:10">
      <c r="A11" s="304">
        <v>1</v>
      </c>
      <c r="B11" s="659" t="s">
        <v>1431</v>
      </c>
      <c r="C11" s="660"/>
      <c r="D11" s="365">
        <v>1279.51</v>
      </c>
      <c r="E11" s="365">
        <v>1199.06</v>
      </c>
      <c r="F11" s="365">
        <v>8624.6299999999992</v>
      </c>
      <c r="G11" s="366">
        <f>D11+E11+F11</f>
        <v>11103.199999999999</v>
      </c>
    </row>
    <row r="12" spans="1:10">
      <c r="A12" s="308">
        <v>2</v>
      </c>
      <c r="B12" s="661" t="s">
        <v>1432</v>
      </c>
      <c r="C12" s="662"/>
      <c r="D12" s="367">
        <v>187</v>
      </c>
      <c r="E12" s="367">
        <v>1735.39</v>
      </c>
      <c r="F12" s="367">
        <v>6206.55</v>
      </c>
      <c r="G12" s="368">
        <f t="shared" ref="G12:G21" si="0">D12+E12+F12</f>
        <v>8128.9400000000005</v>
      </c>
    </row>
    <row r="13" spans="1:10">
      <c r="A13" s="308">
        <v>3</v>
      </c>
      <c r="B13" s="661" t="s">
        <v>1433</v>
      </c>
      <c r="C13" s="662"/>
      <c r="D13" s="367">
        <v>755.31</v>
      </c>
      <c r="E13" s="367">
        <v>526.38</v>
      </c>
      <c r="F13" s="367">
        <v>6614.44</v>
      </c>
      <c r="G13" s="368">
        <f t="shared" si="0"/>
        <v>7896.1299999999992</v>
      </c>
    </row>
    <row r="14" spans="1:10">
      <c r="A14" s="308">
        <v>4</v>
      </c>
      <c r="B14" s="661" t="s">
        <v>1434</v>
      </c>
      <c r="C14" s="662"/>
      <c r="D14" s="367">
        <v>569.80999999999995</v>
      </c>
      <c r="E14" s="367">
        <v>1651.94</v>
      </c>
      <c r="F14" s="367">
        <v>6639.07</v>
      </c>
      <c r="G14" s="368">
        <f t="shared" si="0"/>
        <v>8860.82</v>
      </c>
    </row>
    <row r="15" spans="1:10">
      <c r="A15" s="308">
        <v>5</v>
      </c>
      <c r="B15" s="661" t="s">
        <v>1435</v>
      </c>
      <c r="C15" s="662"/>
      <c r="D15" s="367">
        <v>2081.58</v>
      </c>
      <c r="E15" s="367">
        <v>1940.68</v>
      </c>
      <c r="F15" s="367">
        <v>13531.57</v>
      </c>
      <c r="G15" s="368">
        <f t="shared" si="0"/>
        <v>17553.830000000002</v>
      </c>
    </row>
    <row r="16" spans="1:10">
      <c r="A16" s="308">
        <v>6</v>
      </c>
      <c r="B16" s="661" t="s">
        <v>1436</v>
      </c>
      <c r="C16" s="662"/>
      <c r="D16" s="367">
        <v>13694.03</v>
      </c>
      <c r="E16" s="367">
        <v>3090.89</v>
      </c>
      <c r="F16" s="367">
        <v>14982.87</v>
      </c>
      <c r="G16" s="368">
        <f t="shared" si="0"/>
        <v>31767.79</v>
      </c>
    </row>
    <row r="17" spans="1:10">
      <c r="A17" s="308">
        <v>7</v>
      </c>
      <c r="B17" s="661" t="s">
        <v>14</v>
      </c>
      <c r="C17" s="662"/>
      <c r="D17" s="367">
        <v>2940.21</v>
      </c>
      <c r="E17" s="367">
        <v>2204.63</v>
      </c>
      <c r="F17" s="367">
        <v>15058.56</v>
      </c>
      <c r="G17" s="368">
        <f t="shared" si="0"/>
        <v>20203.400000000001</v>
      </c>
    </row>
    <row r="18" spans="1:10">
      <c r="A18" s="308">
        <v>8</v>
      </c>
      <c r="B18" s="661" t="s">
        <v>30</v>
      </c>
      <c r="C18" s="662"/>
      <c r="D18" s="367">
        <v>5445.53</v>
      </c>
      <c r="E18" s="367">
        <v>3532.35</v>
      </c>
      <c r="F18" s="367">
        <v>17429.009999999998</v>
      </c>
      <c r="G18" s="368">
        <f t="shared" si="0"/>
        <v>26406.89</v>
      </c>
    </row>
    <row r="19" spans="1:10">
      <c r="A19" s="308">
        <v>9</v>
      </c>
      <c r="B19" s="661" t="s">
        <v>36</v>
      </c>
      <c r="C19" s="662"/>
      <c r="D19" s="367">
        <v>3066.11</v>
      </c>
      <c r="E19" s="367">
        <v>17180.78</v>
      </c>
      <c r="F19" s="367">
        <v>20501.900000000001</v>
      </c>
      <c r="G19" s="368">
        <f t="shared" si="0"/>
        <v>40748.79</v>
      </c>
    </row>
    <row r="20" spans="1:10">
      <c r="A20" s="308">
        <v>10</v>
      </c>
      <c r="B20" s="661" t="s">
        <v>40</v>
      </c>
      <c r="C20" s="662"/>
      <c r="D20" s="367">
        <v>1788</v>
      </c>
      <c r="E20" s="367">
        <v>5419</v>
      </c>
      <c r="F20" s="367">
        <v>23644.07</v>
      </c>
      <c r="G20" s="368">
        <f t="shared" si="0"/>
        <v>30851.07</v>
      </c>
    </row>
    <row r="21" spans="1:10">
      <c r="A21" s="369">
        <v>11</v>
      </c>
      <c r="B21" s="663" t="s">
        <v>44</v>
      </c>
      <c r="C21" s="664"/>
      <c r="D21" s="370">
        <v>3223.52</v>
      </c>
      <c r="E21" s="370">
        <v>8410.24</v>
      </c>
      <c r="F21" s="370">
        <v>12751.3</v>
      </c>
      <c r="G21" s="371">
        <f t="shared" si="0"/>
        <v>24385.059999999998</v>
      </c>
    </row>
    <row r="22" spans="1:10">
      <c r="A22" s="160"/>
      <c r="B22" s="602" t="s">
        <v>637</v>
      </c>
      <c r="C22" s="602"/>
      <c r="D22" s="372">
        <f>D21+D20+D19+D18+D17+D16+D15+D14+D13+D12+D11</f>
        <v>35030.61</v>
      </c>
      <c r="E22" s="372">
        <f t="shared" ref="E22:G22" si="1">E21+E20+E19+E18+E17+E16+E15+E14+E13+E12+E11</f>
        <v>46891.339999999989</v>
      </c>
      <c r="F22" s="372">
        <f t="shared" si="1"/>
        <v>145983.97</v>
      </c>
      <c r="G22" s="372">
        <f t="shared" si="1"/>
        <v>227905.92000000004</v>
      </c>
    </row>
    <row r="23" spans="1:10">
      <c r="A23" s="197"/>
      <c r="B23" s="197"/>
      <c r="C23" s="197"/>
      <c r="D23" s="197"/>
      <c r="E23" s="197"/>
      <c r="F23" s="197"/>
      <c r="G23" s="197"/>
      <c r="H23" s="197"/>
      <c r="I23" s="197"/>
      <c r="J23" s="197"/>
    </row>
    <row r="24" spans="1:10">
      <c r="A24" s="197"/>
      <c r="B24" s="197"/>
      <c r="C24" s="197"/>
      <c r="D24" s="197"/>
      <c r="E24" s="197"/>
      <c r="F24" s="197"/>
      <c r="G24" s="197"/>
      <c r="H24" s="197"/>
      <c r="I24" s="197"/>
      <c r="J24" s="197"/>
    </row>
    <row r="25" spans="1:10">
      <c r="A25" s="373" t="s">
        <v>1437</v>
      </c>
      <c r="B25" s="197"/>
      <c r="C25" s="197"/>
      <c r="D25" s="197"/>
      <c r="E25" s="197"/>
      <c r="F25" s="197"/>
      <c r="G25" s="197"/>
      <c r="H25" s="197"/>
      <c r="I25" s="197"/>
      <c r="J25" s="197" t="s">
        <v>1363</v>
      </c>
    </row>
    <row r="26" spans="1:10">
      <c r="A26" s="302" t="s">
        <v>1053</v>
      </c>
      <c r="B26" s="678" t="s">
        <v>1438</v>
      </c>
      <c r="C26" s="678"/>
      <c r="D26" s="678"/>
      <c r="E26" s="678"/>
      <c r="F26" s="302" t="s">
        <v>1200</v>
      </c>
      <c r="G26" s="302" t="s">
        <v>364</v>
      </c>
      <c r="H26" s="302" t="s">
        <v>1439</v>
      </c>
      <c r="I26" s="302" t="s">
        <v>1440</v>
      </c>
      <c r="J26" s="302" t="s">
        <v>637</v>
      </c>
    </row>
    <row r="27" spans="1:10">
      <c r="A27" s="304">
        <v>1</v>
      </c>
      <c r="B27" s="665" t="s">
        <v>1394</v>
      </c>
      <c r="C27" s="665"/>
      <c r="D27" s="665"/>
      <c r="E27" s="665"/>
      <c r="F27" s="366">
        <v>2000</v>
      </c>
      <c r="G27" s="366">
        <v>7000</v>
      </c>
      <c r="H27" s="366">
        <v>0</v>
      </c>
      <c r="I27" s="366">
        <v>0</v>
      </c>
      <c r="J27" s="366">
        <f>F27+G27+H27+I27</f>
        <v>9000</v>
      </c>
    </row>
    <row r="28" spans="1:10">
      <c r="A28" s="308">
        <v>2</v>
      </c>
      <c r="B28" s="643" t="s">
        <v>1441</v>
      </c>
      <c r="C28" s="643"/>
      <c r="D28" s="643"/>
      <c r="E28" s="643"/>
      <c r="F28" s="368">
        <v>1.77</v>
      </c>
      <c r="G28" s="368">
        <v>0.1</v>
      </c>
      <c r="H28" s="368">
        <v>640.44000000000005</v>
      </c>
      <c r="I28" s="368">
        <v>0</v>
      </c>
      <c r="J28" s="368">
        <f t="shared" ref="J28:J44" si="2">F28+G28+H28+I28</f>
        <v>642.31000000000006</v>
      </c>
    </row>
    <row r="29" spans="1:10">
      <c r="A29" s="308">
        <v>3</v>
      </c>
      <c r="B29" s="643" t="s">
        <v>1442</v>
      </c>
      <c r="C29" s="643"/>
      <c r="D29" s="643"/>
      <c r="E29" s="643"/>
      <c r="F29" s="368">
        <v>885.32</v>
      </c>
      <c r="G29" s="368">
        <v>130.96</v>
      </c>
      <c r="H29" s="368">
        <v>0</v>
      </c>
      <c r="I29" s="368">
        <v>0</v>
      </c>
      <c r="J29" s="368">
        <f t="shared" si="2"/>
        <v>1016.2800000000001</v>
      </c>
    </row>
    <row r="30" spans="1:10">
      <c r="A30" s="308">
        <v>4</v>
      </c>
      <c r="B30" s="643" t="s">
        <v>1443</v>
      </c>
      <c r="C30" s="643"/>
      <c r="D30" s="643"/>
      <c r="E30" s="643"/>
      <c r="F30" s="368">
        <v>167.99</v>
      </c>
      <c r="G30" s="368">
        <v>9.67</v>
      </c>
      <c r="H30" s="368">
        <v>0</v>
      </c>
      <c r="I30" s="368">
        <v>0</v>
      </c>
      <c r="J30" s="368">
        <f t="shared" si="2"/>
        <v>177.66</v>
      </c>
    </row>
    <row r="31" spans="1:10">
      <c r="A31" s="308">
        <v>5</v>
      </c>
      <c r="B31" s="643" t="s">
        <v>1444</v>
      </c>
      <c r="C31" s="643"/>
      <c r="D31" s="643"/>
      <c r="E31" s="643"/>
      <c r="F31" s="368">
        <v>154.47999999999999</v>
      </c>
      <c r="G31" s="368">
        <v>56.41</v>
      </c>
      <c r="H31" s="368">
        <v>0</v>
      </c>
      <c r="I31" s="368">
        <v>0</v>
      </c>
      <c r="J31" s="368">
        <f t="shared" si="2"/>
        <v>210.89</v>
      </c>
    </row>
    <row r="32" spans="1:10">
      <c r="A32" s="308">
        <v>6</v>
      </c>
      <c r="B32" s="643" t="s">
        <v>1445</v>
      </c>
      <c r="C32" s="643"/>
      <c r="D32" s="643"/>
      <c r="E32" s="643"/>
      <c r="F32" s="368">
        <v>0</v>
      </c>
      <c r="G32" s="368">
        <v>0</v>
      </c>
      <c r="H32" s="368">
        <v>315.07</v>
      </c>
      <c r="I32" s="368">
        <v>0</v>
      </c>
      <c r="J32" s="368">
        <f t="shared" si="2"/>
        <v>315.07</v>
      </c>
    </row>
    <row r="33" spans="1:10">
      <c r="A33" s="308">
        <v>7</v>
      </c>
      <c r="B33" s="643" t="s">
        <v>1446</v>
      </c>
      <c r="C33" s="643"/>
      <c r="D33" s="643"/>
      <c r="E33" s="643"/>
      <c r="F33" s="368">
        <v>0</v>
      </c>
      <c r="G33" s="368">
        <v>1150</v>
      </c>
      <c r="H33" s="368">
        <v>0</v>
      </c>
      <c r="I33" s="368">
        <v>0</v>
      </c>
      <c r="J33" s="368">
        <f t="shared" si="2"/>
        <v>1150</v>
      </c>
    </row>
    <row r="34" spans="1:10">
      <c r="A34" s="308">
        <v>8</v>
      </c>
      <c r="B34" s="643" t="s">
        <v>1447</v>
      </c>
      <c r="C34" s="643"/>
      <c r="D34" s="643"/>
      <c r="E34" s="643"/>
      <c r="F34" s="368">
        <v>0</v>
      </c>
      <c r="G34" s="368">
        <v>0</v>
      </c>
      <c r="H34" s="368">
        <v>1E-3</v>
      </c>
      <c r="I34" s="368">
        <v>0</v>
      </c>
      <c r="J34" s="368">
        <f t="shared" si="2"/>
        <v>1E-3</v>
      </c>
    </row>
    <row r="35" spans="1:10">
      <c r="A35" s="308">
        <v>9</v>
      </c>
      <c r="B35" s="643" t="s">
        <v>1448</v>
      </c>
      <c r="C35" s="643"/>
      <c r="D35" s="643"/>
      <c r="E35" s="643"/>
      <c r="F35" s="368">
        <v>0</v>
      </c>
      <c r="G35" s="368">
        <v>0</v>
      </c>
      <c r="H35" s="368">
        <v>29.87</v>
      </c>
      <c r="I35" s="368">
        <v>0</v>
      </c>
      <c r="J35" s="368">
        <f t="shared" si="2"/>
        <v>29.87</v>
      </c>
    </row>
    <row r="36" spans="1:10">
      <c r="A36" s="308">
        <v>10</v>
      </c>
      <c r="B36" s="643" t="s">
        <v>1449</v>
      </c>
      <c r="C36" s="643"/>
      <c r="D36" s="643"/>
      <c r="E36" s="643"/>
      <c r="F36" s="368">
        <v>0</v>
      </c>
      <c r="G36" s="368">
        <v>0</v>
      </c>
      <c r="H36" s="368">
        <v>188.15</v>
      </c>
      <c r="I36" s="368">
        <v>0</v>
      </c>
      <c r="J36" s="368">
        <f t="shared" si="2"/>
        <v>188.15</v>
      </c>
    </row>
    <row r="37" spans="1:10">
      <c r="A37" s="308">
        <v>11</v>
      </c>
      <c r="B37" s="643" t="s">
        <v>1450</v>
      </c>
      <c r="C37" s="643"/>
      <c r="D37" s="643"/>
      <c r="E37" s="643"/>
      <c r="F37" s="368">
        <v>0</v>
      </c>
      <c r="G37" s="368">
        <v>0</v>
      </c>
      <c r="H37" s="368">
        <v>5489.77</v>
      </c>
      <c r="I37" s="368">
        <v>0</v>
      </c>
      <c r="J37" s="368">
        <f t="shared" si="2"/>
        <v>5489.77</v>
      </c>
    </row>
    <row r="38" spans="1:10">
      <c r="A38" s="308">
        <v>12</v>
      </c>
      <c r="B38" s="643" t="s">
        <v>1451</v>
      </c>
      <c r="C38" s="643"/>
      <c r="D38" s="643"/>
      <c r="E38" s="643"/>
      <c r="F38" s="368">
        <v>1</v>
      </c>
      <c r="G38" s="368">
        <v>0.05</v>
      </c>
      <c r="H38" s="368">
        <v>0</v>
      </c>
      <c r="I38" s="368">
        <v>0</v>
      </c>
      <c r="J38" s="368">
        <f t="shared" si="2"/>
        <v>1.05</v>
      </c>
    </row>
    <row r="39" spans="1:10">
      <c r="A39" s="308">
        <v>13</v>
      </c>
      <c r="B39" s="643" t="s">
        <v>1452</v>
      </c>
      <c r="C39" s="643"/>
      <c r="D39" s="643"/>
      <c r="E39" s="643"/>
      <c r="F39" s="368">
        <v>0</v>
      </c>
      <c r="G39" s="368">
        <v>50</v>
      </c>
      <c r="H39" s="368">
        <v>0</v>
      </c>
      <c r="I39" s="368">
        <v>0</v>
      </c>
      <c r="J39" s="368">
        <f t="shared" si="2"/>
        <v>50</v>
      </c>
    </row>
    <row r="40" spans="1:10">
      <c r="A40" s="308">
        <v>14</v>
      </c>
      <c r="B40" s="672" t="s">
        <v>1453</v>
      </c>
      <c r="C40" s="673"/>
      <c r="D40" s="673"/>
      <c r="E40" s="674"/>
      <c r="F40" s="368">
        <v>0</v>
      </c>
      <c r="G40" s="368">
        <v>4</v>
      </c>
      <c r="H40" s="368">
        <v>0</v>
      </c>
      <c r="I40" s="368">
        <v>0</v>
      </c>
      <c r="J40" s="368">
        <f t="shared" si="2"/>
        <v>4</v>
      </c>
    </row>
    <row r="41" spans="1:10">
      <c r="A41" s="308">
        <v>15</v>
      </c>
      <c r="B41" s="672" t="s">
        <v>1454</v>
      </c>
      <c r="C41" s="673"/>
      <c r="D41" s="673"/>
      <c r="E41" s="674"/>
      <c r="F41" s="368">
        <v>0</v>
      </c>
      <c r="G41" s="368">
        <v>2.13</v>
      </c>
      <c r="H41" s="368">
        <v>0</v>
      </c>
      <c r="I41" s="368">
        <v>0</v>
      </c>
      <c r="J41" s="368">
        <f t="shared" si="2"/>
        <v>2.13</v>
      </c>
    </row>
    <row r="42" spans="1:10">
      <c r="A42" s="308">
        <v>16</v>
      </c>
      <c r="B42" s="672" t="s">
        <v>1455</v>
      </c>
      <c r="C42" s="673"/>
      <c r="D42" s="673"/>
      <c r="E42" s="674"/>
      <c r="F42" s="368">
        <v>12.95</v>
      </c>
      <c r="G42" s="368">
        <v>3.71</v>
      </c>
      <c r="H42" s="368">
        <v>6000</v>
      </c>
      <c r="I42" s="368">
        <v>0</v>
      </c>
      <c r="J42" s="368">
        <f t="shared" si="2"/>
        <v>6016.66</v>
      </c>
    </row>
    <row r="43" spans="1:10" ht="28.5" customHeight="1">
      <c r="A43" s="308">
        <v>17</v>
      </c>
      <c r="B43" s="675" t="s">
        <v>1456</v>
      </c>
      <c r="C43" s="676"/>
      <c r="D43" s="676"/>
      <c r="E43" s="677"/>
      <c r="F43" s="368">
        <v>0</v>
      </c>
      <c r="G43" s="368">
        <v>3.21</v>
      </c>
      <c r="H43" s="368">
        <v>0</v>
      </c>
      <c r="I43" s="368">
        <v>0</v>
      </c>
      <c r="J43" s="368">
        <f t="shared" si="2"/>
        <v>3.21</v>
      </c>
    </row>
    <row r="44" spans="1:10" ht="28.5" customHeight="1">
      <c r="A44" s="312">
        <v>18</v>
      </c>
      <c r="B44" s="666" t="s">
        <v>1457</v>
      </c>
      <c r="C44" s="667"/>
      <c r="D44" s="667"/>
      <c r="E44" s="668"/>
      <c r="F44" s="371">
        <v>0</v>
      </c>
      <c r="G44" s="371">
        <v>0</v>
      </c>
      <c r="H44" s="371">
        <v>87.99</v>
      </c>
      <c r="I44" s="371">
        <v>0</v>
      </c>
      <c r="J44" s="371">
        <f t="shared" si="2"/>
        <v>87.99</v>
      </c>
    </row>
    <row r="45" spans="1:10">
      <c r="A45" s="200"/>
      <c r="B45" s="669" t="s">
        <v>637</v>
      </c>
      <c r="C45" s="670"/>
      <c r="D45" s="670"/>
      <c r="E45" s="671"/>
      <c r="F45" s="372">
        <f>SUM(F27:F44)</f>
        <v>3223.5099999999998</v>
      </c>
      <c r="G45" s="372">
        <f>SUM(G27:G44)</f>
        <v>8410.2399999999961</v>
      </c>
      <c r="H45" s="372">
        <f>SUM(H27:H44)</f>
        <v>12751.290999999999</v>
      </c>
      <c r="I45" s="372">
        <f>SUM(I27:I44)</f>
        <v>0</v>
      </c>
      <c r="J45" s="372">
        <f>J44+J43+J42+J41+J40+J39+J38+J37+J36+J35+J34+J33+J32+J31+J30+J29+J28+J27</f>
        <v>24385.041000000001</v>
      </c>
    </row>
    <row r="46" spans="1:10">
      <c r="A46" t="s">
        <v>1458</v>
      </c>
    </row>
  </sheetData>
  <mergeCells count="39">
    <mergeCell ref="B44:E44"/>
    <mergeCell ref="B45:E45"/>
    <mergeCell ref="A8:J8"/>
    <mergeCell ref="B38:E38"/>
    <mergeCell ref="B39:E39"/>
    <mergeCell ref="B40:E40"/>
    <mergeCell ref="B41:E41"/>
    <mergeCell ref="B42:E42"/>
    <mergeCell ref="B43:E43"/>
    <mergeCell ref="B32:E32"/>
    <mergeCell ref="B33:E33"/>
    <mergeCell ref="B34:E34"/>
    <mergeCell ref="B35:E35"/>
    <mergeCell ref="B36:E36"/>
    <mergeCell ref="B37:E37"/>
    <mergeCell ref="B26:E26"/>
    <mergeCell ref="B27:E27"/>
    <mergeCell ref="B28:E28"/>
    <mergeCell ref="B29:E29"/>
    <mergeCell ref="B30:E30"/>
    <mergeCell ref="B31:E31"/>
    <mergeCell ref="B22:C22"/>
    <mergeCell ref="B11:C11"/>
    <mergeCell ref="B12:C12"/>
    <mergeCell ref="B13:C13"/>
    <mergeCell ref="B14:C14"/>
    <mergeCell ref="B15:C15"/>
    <mergeCell ref="B16:C16"/>
    <mergeCell ref="B17:C17"/>
    <mergeCell ref="B18:C18"/>
    <mergeCell ref="B19:C19"/>
    <mergeCell ref="B20:C20"/>
    <mergeCell ref="B21:C21"/>
    <mergeCell ref="B10:C10"/>
    <mergeCell ref="A2:J2"/>
    <mergeCell ref="A3:J3"/>
    <mergeCell ref="A4:J4"/>
    <mergeCell ref="A5:J5"/>
    <mergeCell ref="A6:J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H6" sqref="H6"/>
    </sheetView>
  </sheetViews>
  <sheetFormatPr defaultColWidth="9.140625" defaultRowHeight="15"/>
  <cols>
    <col min="1" max="1" width="4.28515625" style="197" customWidth="1"/>
    <col min="2" max="2" width="9.140625" style="391" customWidth="1"/>
    <col min="3" max="3" width="43.28515625" style="197" customWidth="1"/>
    <col min="4" max="4" width="9.7109375" style="197" customWidth="1"/>
    <col min="5" max="5" width="10.140625" style="197" customWidth="1"/>
    <col min="6" max="6" width="10.7109375" style="197" customWidth="1"/>
    <col min="7" max="16384" width="9.140625" style="197"/>
  </cols>
  <sheetData>
    <row r="1" spans="1:6">
      <c r="A1" s="680" t="s">
        <v>3523</v>
      </c>
      <c r="B1" s="680"/>
      <c r="C1" s="680"/>
      <c r="D1" s="680"/>
      <c r="E1" s="680"/>
      <c r="F1" s="680"/>
    </row>
    <row r="2" spans="1:6">
      <c r="A2" s="680" t="s">
        <v>1459</v>
      </c>
      <c r="B2" s="680"/>
      <c r="C2" s="680"/>
      <c r="D2" s="680"/>
      <c r="E2" s="680"/>
      <c r="F2" s="680"/>
    </row>
    <row r="3" spans="1:6" ht="18.75">
      <c r="A3" s="681" t="s">
        <v>34</v>
      </c>
      <c r="B3" s="681"/>
      <c r="C3" s="681"/>
      <c r="D3" s="681"/>
      <c r="E3" s="681"/>
      <c r="F3" s="681"/>
    </row>
    <row r="4" spans="1:6">
      <c r="A4" s="682" t="s">
        <v>1460</v>
      </c>
      <c r="B4" s="682"/>
      <c r="C4" s="682"/>
      <c r="D4" s="682"/>
      <c r="E4" s="682"/>
      <c r="F4" s="682"/>
    </row>
    <row r="5" spans="1:6">
      <c r="A5" s="683" t="s">
        <v>1461</v>
      </c>
      <c r="B5" s="683"/>
      <c r="C5" s="683"/>
      <c r="D5" s="683"/>
      <c r="E5" s="683"/>
      <c r="F5" s="683"/>
    </row>
    <row r="6" spans="1:6" ht="15.75" customHeight="1" thickBot="1">
      <c r="A6" s="374"/>
      <c r="B6" s="375"/>
      <c r="C6" s="374"/>
      <c r="D6" s="374"/>
      <c r="E6" s="679" t="s">
        <v>1462</v>
      </c>
      <c r="F6" s="679"/>
    </row>
    <row r="7" spans="1:6" ht="29.25" customHeight="1">
      <c r="A7" s="376" t="s">
        <v>1053</v>
      </c>
      <c r="B7" s="377" t="s">
        <v>1463</v>
      </c>
      <c r="C7" s="378" t="s">
        <v>1035</v>
      </c>
      <c r="D7" s="377" t="s">
        <v>530</v>
      </c>
      <c r="E7" s="377" t="s">
        <v>1464</v>
      </c>
      <c r="F7" s="379" t="s">
        <v>637</v>
      </c>
    </row>
    <row r="8" spans="1:6" ht="20.100000000000001" customHeight="1">
      <c r="A8" s="380">
        <v>1</v>
      </c>
      <c r="B8" s="381">
        <v>301</v>
      </c>
      <c r="C8" s="382" t="s">
        <v>1043</v>
      </c>
      <c r="D8" s="383">
        <v>10.39</v>
      </c>
      <c r="E8" s="383">
        <v>0</v>
      </c>
      <c r="F8" s="384">
        <f>SUM(D8:E8)</f>
        <v>10.39</v>
      </c>
    </row>
    <row r="9" spans="1:6" ht="20.100000000000001" customHeight="1">
      <c r="A9" s="380">
        <v>2</v>
      </c>
      <c r="B9" s="381">
        <v>305</v>
      </c>
      <c r="C9" s="385" t="s">
        <v>35</v>
      </c>
      <c r="D9" s="383">
        <v>60.86</v>
      </c>
      <c r="E9" s="383">
        <v>0</v>
      </c>
      <c r="F9" s="384">
        <f t="shared" ref="F9:F30" si="0">SUM(D9:E9)</f>
        <v>60.86</v>
      </c>
    </row>
    <row r="10" spans="1:6" ht="20.100000000000001" customHeight="1">
      <c r="A10" s="380">
        <v>3</v>
      </c>
      <c r="B10" s="381">
        <v>307</v>
      </c>
      <c r="C10" s="385" t="s">
        <v>1465</v>
      </c>
      <c r="D10" s="383">
        <v>352.71</v>
      </c>
      <c r="E10" s="383">
        <v>269.7</v>
      </c>
      <c r="F10" s="384">
        <f t="shared" si="0"/>
        <v>622.41</v>
      </c>
    </row>
    <row r="11" spans="1:6" ht="20.100000000000001" customHeight="1">
      <c r="A11" s="380">
        <v>4</v>
      </c>
      <c r="B11" s="381">
        <v>308</v>
      </c>
      <c r="C11" s="382" t="s">
        <v>1466</v>
      </c>
      <c r="D11" s="383">
        <v>-2.1800000000000002</v>
      </c>
      <c r="E11" s="383">
        <v>1860.08</v>
      </c>
      <c r="F11" s="384">
        <f t="shared" si="0"/>
        <v>1857.8999999999999</v>
      </c>
    </row>
    <row r="12" spans="1:6" ht="20.100000000000001" customHeight="1">
      <c r="A12" s="380">
        <v>5</v>
      </c>
      <c r="B12" s="381">
        <v>312</v>
      </c>
      <c r="C12" s="385" t="s">
        <v>1467</v>
      </c>
      <c r="D12" s="383">
        <v>-399.42</v>
      </c>
      <c r="E12" s="383">
        <v>2015.53</v>
      </c>
      <c r="F12" s="384">
        <f t="shared" si="0"/>
        <v>1616.11</v>
      </c>
    </row>
    <row r="13" spans="1:6" ht="20.100000000000001" customHeight="1">
      <c r="A13" s="380">
        <v>6</v>
      </c>
      <c r="B13" s="381">
        <v>313</v>
      </c>
      <c r="C13" s="382" t="s">
        <v>1468</v>
      </c>
      <c r="D13" s="383">
        <v>-13.19</v>
      </c>
      <c r="E13" s="383">
        <v>-17.45</v>
      </c>
      <c r="F13" s="384">
        <f t="shared" si="0"/>
        <v>-30.64</v>
      </c>
    </row>
    <row r="14" spans="1:6" ht="20.100000000000001" customHeight="1">
      <c r="A14" s="380">
        <v>7</v>
      </c>
      <c r="B14" s="381">
        <v>314</v>
      </c>
      <c r="C14" s="385" t="s">
        <v>668</v>
      </c>
      <c r="D14" s="383">
        <v>42.15</v>
      </c>
      <c r="E14" s="383">
        <v>-6577.06</v>
      </c>
      <c r="F14" s="384">
        <f t="shared" si="0"/>
        <v>-6534.9100000000008</v>
      </c>
    </row>
    <row r="15" spans="1:6" ht="20.100000000000001" customHeight="1">
      <c r="A15" s="380">
        <v>8</v>
      </c>
      <c r="B15" s="381">
        <v>325</v>
      </c>
      <c r="C15" s="382" t="s">
        <v>669</v>
      </c>
      <c r="D15" s="383">
        <v>24.65</v>
      </c>
      <c r="E15" s="383">
        <v>27.78</v>
      </c>
      <c r="F15" s="384">
        <f t="shared" si="0"/>
        <v>52.43</v>
      </c>
    </row>
    <row r="16" spans="1:6" ht="20.100000000000001" customHeight="1">
      <c r="A16" s="380">
        <v>9</v>
      </c>
      <c r="B16" s="381">
        <v>329</v>
      </c>
      <c r="C16" s="382" t="s">
        <v>671</v>
      </c>
      <c r="D16" s="383">
        <v>506.92</v>
      </c>
      <c r="E16" s="383">
        <v>-59.33</v>
      </c>
      <c r="F16" s="384">
        <f t="shared" si="0"/>
        <v>447.59000000000003</v>
      </c>
    </row>
    <row r="17" spans="1:6" ht="20.100000000000001" customHeight="1">
      <c r="A17" s="380">
        <v>10</v>
      </c>
      <c r="B17" s="381">
        <v>337</v>
      </c>
      <c r="C17" s="385" t="s">
        <v>1469</v>
      </c>
      <c r="D17" s="383">
        <v>786.73</v>
      </c>
      <c r="E17" s="383">
        <v>-2138.44</v>
      </c>
      <c r="F17" s="384">
        <f t="shared" si="0"/>
        <v>-1351.71</v>
      </c>
    </row>
    <row r="18" spans="1:6" ht="20.100000000000001" customHeight="1">
      <c r="A18" s="380">
        <v>11</v>
      </c>
      <c r="B18" s="381">
        <v>340</v>
      </c>
      <c r="C18" s="382" t="s">
        <v>1470</v>
      </c>
      <c r="D18" s="383">
        <v>19.57</v>
      </c>
      <c r="E18" s="383">
        <v>1.77</v>
      </c>
      <c r="F18" s="384">
        <f t="shared" si="0"/>
        <v>21.34</v>
      </c>
    </row>
    <row r="19" spans="1:6" ht="20.100000000000001" customHeight="1">
      <c r="A19" s="380">
        <v>12</v>
      </c>
      <c r="B19" s="381">
        <v>347</v>
      </c>
      <c r="C19" s="385" t="s">
        <v>677</v>
      </c>
      <c r="D19" s="383">
        <v>190.93</v>
      </c>
      <c r="E19" s="383">
        <v>1921.6</v>
      </c>
      <c r="F19" s="384">
        <f t="shared" si="0"/>
        <v>2112.5299999999997</v>
      </c>
    </row>
    <row r="20" spans="1:6" ht="20.100000000000001" customHeight="1">
      <c r="A20" s="380">
        <v>13</v>
      </c>
      <c r="B20" s="381">
        <v>349</v>
      </c>
      <c r="C20" s="382" t="s">
        <v>1471</v>
      </c>
      <c r="D20" s="383">
        <v>-0.15</v>
      </c>
      <c r="E20" s="383">
        <v>0</v>
      </c>
      <c r="F20" s="384">
        <f t="shared" si="0"/>
        <v>-0.15</v>
      </c>
    </row>
    <row r="21" spans="1:6" ht="20.100000000000001" customHeight="1">
      <c r="A21" s="380">
        <v>14</v>
      </c>
      <c r="B21" s="381">
        <v>350</v>
      </c>
      <c r="C21" s="385" t="s">
        <v>1472</v>
      </c>
      <c r="D21" s="383">
        <v>7449.49</v>
      </c>
      <c r="E21" s="383">
        <v>-7567.33</v>
      </c>
      <c r="F21" s="384">
        <f t="shared" si="0"/>
        <v>-117.84000000000015</v>
      </c>
    </row>
    <row r="22" spans="1:6" ht="20.100000000000001" customHeight="1">
      <c r="A22" s="380">
        <v>15</v>
      </c>
      <c r="B22" s="381">
        <v>365</v>
      </c>
      <c r="C22" s="385" t="s">
        <v>680</v>
      </c>
      <c r="D22" s="383">
        <v>-660.64</v>
      </c>
      <c r="E22" s="383">
        <v>1339.94</v>
      </c>
      <c r="F22" s="384">
        <f t="shared" si="0"/>
        <v>679.30000000000007</v>
      </c>
    </row>
    <row r="23" spans="1:6" ht="20.100000000000001" customHeight="1">
      <c r="A23" s="380">
        <v>16</v>
      </c>
      <c r="B23" s="381">
        <v>370</v>
      </c>
      <c r="C23" s="382" t="s">
        <v>1473</v>
      </c>
      <c r="D23" s="383">
        <v>-1520.17</v>
      </c>
      <c r="E23" s="383">
        <v>-4718.93</v>
      </c>
      <c r="F23" s="384">
        <f t="shared" si="0"/>
        <v>-6239.1</v>
      </c>
    </row>
    <row r="24" spans="1:6" ht="20.100000000000001" customHeight="1">
      <c r="A24" s="380">
        <v>17</v>
      </c>
      <c r="B24" s="381">
        <v>371</v>
      </c>
      <c r="C24" s="385" t="s">
        <v>1474</v>
      </c>
      <c r="D24" s="383">
        <v>4.9800000000000004</v>
      </c>
      <c r="E24" s="383">
        <v>-500.67</v>
      </c>
      <c r="F24" s="384">
        <f t="shared" si="0"/>
        <v>-495.69</v>
      </c>
    </row>
    <row r="25" spans="1:6" ht="20.100000000000001" customHeight="1">
      <c r="A25" s="380">
        <v>18</v>
      </c>
      <c r="B25" s="381">
        <v>391</v>
      </c>
      <c r="C25" s="382" t="s">
        <v>683</v>
      </c>
      <c r="D25" s="383">
        <v>-2.58</v>
      </c>
      <c r="E25" s="383">
        <v>0</v>
      </c>
      <c r="F25" s="384">
        <f t="shared" si="0"/>
        <v>-2.58</v>
      </c>
    </row>
    <row r="26" spans="1:6" ht="20.100000000000001" customHeight="1">
      <c r="A26" s="380">
        <v>19</v>
      </c>
      <c r="B26" s="381">
        <v>392</v>
      </c>
      <c r="C26" s="382" t="s">
        <v>1475</v>
      </c>
      <c r="D26" s="383">
        <v>445.99</v>
      </c>
      <c r="E26" s="383">
        <v>-5149.8100000000004</v>
      </c>
      <c r="F26" s="384">
        <f t="shared" si="0"/>
        <v>-4703.8200000000006</v>
      </c>
    </row>
    <row r="27" spans="1:6" ht="20.100000000000001" customHeight="1">
      <c r="A27" s="380">
        <v>20</v>
      </c>
      <c r="B27" s="381">
        <v>501</v>
      </c>
      <c r="C27" s="385" t="s">
        <v>1476</v>
      </c>
      <c r="D27" s="383">
        <v>474.38</v>
      </c>
      <c r="E27" s="383">
        <v>15438.52</v>
      </c>
      <c r="F27" s="384">
        <f t="shared" si="0"/>
        <v>15912.9</v>
      </c>
    </row>
    <row r="28" spans="1:6" ht="20.100000000000001" customHeight="1">
      <c r="A28" s="380">
        <v>21</v>
      </c>
      <c r="B28" s="381">
        <v>701</v>
      </c>
      <c r="C28" s="385" t="s">
        <v>1477</v>
      </c>
      <c r="D28" s="383">
        <v>3239.72</v>
      </c>
      <c r="E28" s="383">
        <v>2932.69</v>
      </c>
      <c r="F28" s="384">
        <f t="shared" si="0"/>
        <v>6172.41</v>
      </c>
    </row>
    <row r="29" spans="1:6" ht="20.100000000000001" customHeight="1">
      <c r="A29" s="380">
        <v>22</v>
      </c>
      <c r="B29" s="381">
        <v>801</v>
      </c>
      <c r="C29" s="385" t="s">
        <v>1478</v>
      </c>
      <c r="D29" s="383">
        <v>908.35</v>
      </c>
      <c r="E29" s="383">
        <v>14782.46</v>
      </c>
      <c r="F29" s="384">
        <f t="shared" si="0"/>
        <v>15690.81</v>
      </c>
    </row>
    <row r="30" spans="1:6" ht="20.100000000000001" customHeight="1">
      <c r="A30" s="380">
        <v>23</v>
      </c>
      <c r="B30" s="386"/>
      <c r="C30" s="385" t="s">
        <v>1479</v>
      </c>
      <c r="D30" s="383">
        <v>-349.65</v>
      </c>
      <c r="E30" s="383">
        <v>-1491.99</v>
      </c>
      <c r="F30" s="384">
        <f t="shared" si="0"/>
        <v>-1841.6399999999999</v>
      </c>
    </row>
    <row r="31" spans="1:6" ht="20.100000000000001" customHeight="1" thickBot="1">
      <c r="A31" s="387"/>
      <c r="B31" s="388"/>
      <c r="C31" s="389" t="s">
        <v>637</v>
      </c>
      <c r="D31" s="390">
        <f>SUM(D8:D30)</f>
        <v>11569.84</v>
      </c>
      <c r="E31" s="390">
        <f t="shared" ref="E31:F31" si="1">SUM(E8:E30)</f>
        <v>12369.060000000001</v>
      </c>
      <c r="F31" s="390">
        <f t="shared" si="1"/>
        <v>23938.899999999998</v>
      </c>
    </row>
    <row r="44" spans="4:6">
      <c r="D44"/>
      <c r="E44"/>
      <c r="F44"/>
    </row>
    <row r="45" spans="4:6">
      <c r="D45"/>
      <c r="E45"/>
      <c r="F45"/>
    </row>
    <row r="46" spans="4:6">
      <c r="D46"/>
      <c r="E46"/>
      <c r="F46"/>
    </row>
    <row r="47" spans="4:6">
      <c r="D47"/>
      <c r="F47" s="392"/>
    </row>
    <row r="48" spans="4:6">
      <c r="D48"/>
      <c r="E48"/>
      <c r="F48"/>
    </row>
  </sheetData>
  <mergeCells count="6">
    <mergeCell ref="E6:F6"/>
    <mergeCell ref="A1:F1"/>
    <mergeCell ref="A2:F2"/>
    <mergeCell ref="A3:F3"/>
    <mergeCell ref="A4:F4"/>
    <mergeCell ref="A5:F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workbookViewId="0">
      <selection activeCell="K9" sqref="K9"/>
    </sheetView>
  </sheetViews>
  <sheetFormatPr defaultColWidth="9.140625" defaultRowHeight="15"/>
  <cols>
    <col min="1" max="1" width="0.7109375" style="197" customWidth="1"/>
    <col min="2" max="2" width="18" style="197" customWidth="1"/>
    <col min="3" max="4" width="13.7109375" style="197" bestFit="1" customWidth="1"/>
    <col min="5" max="5" width="18.140625" style="197" bestFit="1" customWidth="1"/>
    <col min="6" max="6" width="13.42578125" style="197" customWidth="1"/>
    <col min="7" max="7" width="13.7109375" style="197" bestFit="1" customWidth="1"/>
    <col min="8" max="8" width="17.42578125" style="197" customWidth="1"/>
    <col min="9" max="9" width="17.85546875" style="197" customWidth="1"/>
    <col min="10" max="10" width="10.5703125" style="197" customWidth="1"/>
    <col min="11" max="11" width="12.5703125" style="197" customWidth="1"/>
    <col min="12" max="12" width="14.28515625" style="197" customWidth="1"/>
    <col min="13" max="14" width="9.28515625" style="197" bestFit="1" customWidth="1"/>
    <col min="15" max="15" width="16.140625" style="197" customWidth="1"/>
    <col min="16" max="16" width="9.5703125" style="197" bestFit="1" customWidth="1"/>
    <col min="17" max="19" width="9.28515625" style="197" bestFit="1" customWidth="1"/>
    <col min="20" max="16384" width="9.140625" style="197"/>
  </cols>
  <sheetData>
    <row r="1" spans="1:19" ht="17.25">
      <c r="A1" s="393"/>
      <c r="B1" s="393"/>
      <c r="C1" s="393"/>
      <c r="D1" s="393"/>
      <c r="E1" s="393"/>
      <c r="F1" s="393"/>
      <c r="G1" s="393"/>
      <c r="H1" s="393"/>
      <c r="I1" s="393"/>
      <c r="J1" s="393"/>
      <c r="K1" s="393"/>
      <c r="L1" s="394" t="s">
        <v>1503</v>
      </c>
    </row>
    <row r="2" spans="1:19" ht="17.25">
      <c r="A2" s="685" t="s">
        <v>33</v>
      </c>
      <c r="B2" s="685"/>
      <c r="C2" s="685"/>
      <c r="D2" s="685"/>
      <c r="E2" s="685"/>
      <c r="F2" s="685"/>
      <c r="G2" s="685"/>
      <c r="H2" s="685"/>
      <c r="I2" s="685"/>
      <c r="J2" s="685"/>
      <c r="K2" s="685"/>
      <c r="L2" s="685"/>
      <c r="M2" s="393"/>
      <c r="N2" s="393"/>
      <c r="O2" s="393"/>
    </row>
    <row r="3" spans="1:19" ht="17.25">
      <c r="A3" s="685" t="s">
        <v>35</v>
      </c>
      <c r="B3" s="685"/>
      <c r="C3" s="685"/>
      <c r="D3" s="685"/>
      <c r="E3" s="685"/>
      <c r="F3" s="685"/>
      <c r="G3" s="685"/>
      <c r="H3" s="685"/>
      <c r="I3" s="685"/>
      <c r="J3" s="685"/>
      <c r="K3" s="685"/>
      <c r="L3" s="685"/>
      <c r="M3" s="393"/>
      <c r="N3" s="393"/>
      <c r="O3" s="393"/>
    </row>
    <row r="4" spans="1:19" ht="18.75">
      <c r="A4" s="686" t="s">
        <v>34</v>
      </c>
      <c r="B4" s="686"/>
      <c r="C4" s="686"/>
      <c r="D4" s="686"/>
      <c r="E4" s="686"/>
      <c r="F4" s="686"/>
      <c r="G4" s="686"/>
      <c r="H4" s="686"/>
      <c r="I4" s="686"/>
      <c r="J4" s="686"/>
      <c r="K4" s="686"/>
      <c r="L4" s="686"/>
      <c r="M4" s="393"/>
      <c r="N4" s="393"/>
      <c r="O4" s="393"/>
    </row>
    <row r="5" spans="1:19" ht="21">
      <c r="A5" s="687" t="s">
        <v>1480</v>
      </c>
      <c r="B5" s="687"/>
      <c r="C5" s="687"/>
      <c r="D5" s="687"/>
      <c r="E5" s="687"/>
      <c r="F5" s="687"/>
      <c r="G5" s="687"/>
      <c r="H5" s="687"/>
      <c r="I5" s="687"/>
      <c r="J5" s="687"/>
      <c r="K5" s="687"/>
      <c r="L5" s="687"/>
    </row>
    <row r="6" spans="1:19" ht="21">
      <c r="A6" s="395"/>
      <c r="B6" s="686" t="s">
        <v>1481</v>
      </c>
      <c r="C6" s="686"/>
      <c r="D6" s="686"/>
      <c r="E6" s="686"/>
      <c r="F6" s="686"/>
      <c r="G6" s="686"/>
      <c r="H6" s="686"/>
      <c r="I6" s="686"/>
      <c r="J6" s="686"/>
      <c r="K6" s="686"/>
      <c r="L6" s="686"/>
    </row>
    <row r="7" spans="1:19" ht="18.75" customHeight="1">
      <c r="B7" s="684" t="s">
        <v>1482</v>
      </c>
      <c r="C7" s="684"/>
      <c r="D7" s="684"/>
      <c r="E7" s="684"/>
      <c r="F7" s="684"/>
      <c r="G7" s="684"/>
      <c r="H7" s="684"/>
      <c r="I7" s="684"/>
      <c r="J7" s="684"/>
      <c r="K7" s="684"/>
      <c r="L7" s="684"/>
    </row>
    <row r="8" spans="1:19" s="396" customFormat="1" ht="18">
      <c r="B8" s="688" t="s">
        <v>1483</v>
      </c>
      <c r="C8" s="689" t="s">
        <v>1484</v>
      </c>
      <c r="D8" s="689"/>
      <c r="E8" s="689"/>
      <c r="F8" s="689"/>
      <c r="G8" s="689"/>
      <c r="H8" s="690" t="s">
        <v>3</v>
      </c>
      <c r="I8" s="691"/>
      <c r="J8" s="691"/>
      <c r="K8" s="692"/>
      <c r="L8" s="693" t="s">
        <v>1485</v>
      </c>
    </row>
    <row r="9" spans="1:19" s="396" customFormat="1" ht="72">
      <c r="B9" s="688"/>
      <c r="C9" s="397" t="s">
        <v>1486</v>
      </c>
      <c r="D9" s="397" t="s">
        <v>1487</v>
      </c>
      <c r="E9" s="397" t="s">
        <v>1488</v>
      </c>
      <c r="F9" s="397" t="s">
        <v>1489</v>
      </c>
      <c r="G9" s="397" t="s">
        <v>637</v>
      </c>
      <c r="H9" s="398" t="s">
        <v>1490</v>
      </c>
      <c r="I9" s="398" t="s">
        <v>1491</v>
      </c>
      <c r="J9" s="398" t="s">
        <v>1492</v>
      </c>
      <c r="K9" s="399" t="s">
        <v>1493</v>
      </c>
      <c r="L9" s="693"/>
    </row>
    <row r="10" spans="1:19" ht="17.25">
      <c r="B10" s="400" t="s">
        <v>1494</v>
      </c>
      <c r="C10" s="401">
        <v>1292.1600000000001</v>
      </c>
      <c r="D10" s="402">
        <v>13086.965733050003</v>
      </c>
      <c r="E10" s="401">
        <v>17610.32</v>
      </c>
      <c r="F10" s="401">
        <v>0</v>
      </c>
      <c r="G10" s="401">
        <f>SUM(C10:F10)</f>
        <v>31989.445733050001</v>
      </c>
      <c r="H10" s="401">
        <v>12085.21</v>
      </c>
      <c r="I10" s="401">
        <v>15866.05</v>
      </c>
      <c r="J10" s="403"/>
      <c r="K10" s="401">
        <f>H10+I10+J10</f>
        <v>27951.26</v>
      </c>
      <c r="L10" s="401">
        <f t="shared" ref="L10:L16" si="0">G10-K10</f>
        <v>4038.1857330500025</v>
      </c>
      <c r="M10" s="203"/>
      <c r="N10" s="203"/>
      <c r="O10" s="203"/>
      <c r="P10" s="203"/>
      <c r="Q10" s="203"/>
      <c r="R10" s="203"/>
      <c r="S10" s="203"/>
    </row>
    <row r="11" spans="1:19" ht="17.25">
      <c r="B11" s="400" t="s">
        <v>1495</v>
      </c>
      <c r="C11" s="401">
        <v>9632.8799999999992</v>
      </c>
      <c r="D11" s="402">
        <v>11956.592503260003</v>
      </c>
      <c r="E11" s="401">
        <v>14432.82</v>
      </c>
      <c r="F11" s="401">
        <v>0</v>
      </c>
      <c r="G11" s="401">
        <f t="shared" ref="G11:G16" si="1">SUM(C11:F11)</f>
        <v>36022.292503260003</v>
      </c>
      <c r="H11" s="401">
        <v>8640.74</v>
      </c>
      <c r="I11" s="401">
        <v>13905.06</v>
      </c>
      <c r="J11" s="403"/>
      <c r="K11" s="401">
        <f>H11+I11+J11</f>
        <v>22545.8</v>
      </c>
      <c r="L11" s="401">
        <f t="shared" si="0"/>
        <v>13476.492503260004</v>
      </c>
      <c r="M11" s="203"/>
      <c r="N11" s="203"/>
      <c r="O11" s="203"/>
      <c r="P11" s="203"/>
      <c r="Q11" s="203"/>
      <c r="R11" s="203"/>
      <c r="S11" s="203"/>
    </row>
    <row r="12" spans="1:19" ht="17.25">
      <c r="B12" s="400" t="s">
        <v>1496</v>
      </c>
      <c r="C12" s="401">
        <v>17491.439999999999</v>
      </c>
      <c r="D12" s="402">
        <v>27022.030763830011</v>
      </c>
      <c r="E12" s="401">
        <v>16914.64</v>
      </c>
      <c r="F12" s="401">
        <v>270.64</v>
      </c>
      <c r="G12" s="401">
        <f t="shared" si="1"/>
        <v>61698.750763830009</v>
      </c>
      <c r="H12" s="401">
        <v>14186.6</v>
      </c>
      <c r="I12" s="401">
        <v>20008.240000000002</v>
      </c>
      <c r="J12" s="403">
        <v>1400</v>
      </c>
      <c r="K12" s="401">
        <f>H12+I12+J12</f>
        <v>35594.840000000004</v>
      </c>
      <c r="L12" s="401">
        <f t="shared" si="0"/>
        <v>26103.910763830005</v>
      </c>
      <c r="M12" s="203"/>
      <c r="N12" s="203"/>
      <c r="O12" s="203"/>
      <c r="P12" s="203"/>
      <c r="Q12" s="203"/>
      <c r="R12" s="203"/>
      <c r="S12" s="203"/>
    </row>
    <row r="13" spans="1:19" ht="17.25">
      <c r="B13" s="400" t="s">
        <v>1497</v>
      </c>
      <c r="C13" s="401">
        <v>6182.17</v>
      </c>
      <c r="D13" s="402">
        <v>9809.3296511499993</v>
      </c>
      <c r="E13" s="401">
        <v>13968.46</v>
      </c>
      <c r="F13" s="401">
        <v>0</v>
      </c>
      <c r="G13" s="401">
        <f t="shared" si="1"/>
        <v>29959.959651149999</v>
      </c>
      <c r="H13" s="401">
        <v>8027.87</v>
      </c>
      <c r="I13" s="401">
        <v>17595.560000000001</v>
      </c>
      <c r="J13" s="403"/>
      <c r="K13" s="401">
        <f t="shared" ref="K13" si="2">H13+I13+J13</f>
        <v>25623.43</v>
      </c>
      <c r="L13" s="401">
        <f t="shared" si="0"/>
        <v>4336.5296511499982</v>
      </c>
      <c r="M13" s="203"/>
      <c r="N13" s="203"/>
      <c r="O13" s="203"/>
      <c r="P13" s="203"/>
      <c r="Q13" s="203"/>
      <c r="R13" s="203"/>
      <c r="S13" s="203"/>
    </row>
    <row r="14" spans="1:19" ht="17.25">
      <c r="B14" s="400" t="s">
        <v>1498</v>
      </c>
      <c r="C14" s="401">
        <v>8380.74</v>
      </c>
      <c r="D14" s="402">
        <v>12617.938693440001</v>
      </c>
      <c r="E14" s="401">
        <v>17376.560000000001</v>
      </c>
      <c r="F14" s="401">
        <v>0</v>
      </c>
      <c r="G14" s="401">
        <f t="shared" si="1"/>
        <v>38375.238693439998</v>
      </c>
      <c r="H14" s="401">
        <v>13598.81</v>
      </c>
      <c r="I14" s="401">
        <v>18504.23</v>
      </c>
      <c r="J14" s="403"/>
      <c r="K14" s="401">
        <f>H14+I14+J14</f>
        <v>32103.040000000001</v>
      </c>
      <c r="L14" s="401">
        <f t="shared" si="0"/>
        <v>6272.1986934399974</v>
      </c>
      <c r="M14" s="203"/>
      <c r="N14" s="203"/>
      <c r="O14" s="203"/>
      <c r="P14" s="203"/>
      <c r="Q14" s="203"/>
      <c r="R14" s="203"/>
      <c r="S14" s="203"/>
    </row>
    <row r="15" spans="1:19" ht="17.25">
      <c r="B15" s="400" t="s">
        <v>1499</v>
      </c>
      <c r="C15" s="401">
        <v>10962.68</v>
      </c>
      <c r="D15" s="402">
        <v>6746.4121403099998</v>
      </c>
      <c r="E15" s="401">
        <v>14641.38</v>
      </c>
      <c r="F15" s="401">
        <v>0</v>
      </c>
      <c r="G15" s="401">
        <f t="shared" si="1"/>
        <v>32350.472140309997</v>
      </c>
      <c r="H15" s="401">
        <v>8471.5</v>
      </c>
      <c r="I15" s="401">
        <v>13640.95</v>
      </c>
      <c r="J15" s="403"/>
      <c r="K15" s="401">
        <f>H15+I15+J15</f>
        <v>22112.45</v>
      </c>
      <c r="L15" s="401">
        <f t="shared" si="0"/>
        <v>10238.022140309997</v>
      </c>
      <c r="M15" s="203"/>
      <c r="N15" s="203"/>
      <c r="O15" s="203"/>
      <c r="P15" s="203"/>
      <c r="Q15" s="203"/>
      <c r="R15" s="203"/>
      <c r="S15" s="203"/>
    </row>
    <row r="16" spans="1:19" ht="34.5">
      <c r="B16" s="404" t="s">
        <v>1500</v>
      </c>
      <c r="C16" s="401">
        <v>7535.71</v>
      </c>
      <c r="D16" s="402">
        <v>8528.9237405400017</v>
      </c>
      <c r="E16" s="401">
        <v>15403.88</v>
      </c>
      <c r="F16" s="401">
        <v>0</v>
      </c>
      <c r="G16" s="401">
        <f t="shared" si="1"/>
        <v>31468.513740540002</v>
      </c>
      <c r="H16" s="401">
        <v>10366.299999999999</v>
      </c>
      <c r="I16" s="401">
        <v>12601.97</v>
      </c>
      <c r="J16" s="403"/>
      <c r="K16" s="401">
        <f>H16+I16+J16</f>
        <v>22968.269999999997</v>
      </c>
      <c r="L16" s="401">
        <f t="shared" si="0"/>
        <v>8500.2437405400051</v>
      </c>
      <c r="M16" s="203"/>
      <c r="N16" s="203"/>
      <c r="O16" s="203"/>
      <c r="P16" s="203"/>
      <c r="Q16" s="203"/>
      <c r="R16" s="203"/>
      <c r="S16" s="203"/>
    </row>
    <row r="17" spans="1:19" ht="16.5">
      <c r="B17" s="405" t="s">
        <v>637</v>
      </c>
      <c r="C17" s="406">
        <f>SUM(C10:C16)</f>
        <v>61477.779999999992</v>
      </c>
      <c r="D17" s="406">
        <f>SUM(D10:D16)</f>
        <v>89768.19322558002</v>
      </c>
      <c r="E17" s="406">
        <f t="shared" ref="E17:L17" si="3">SUM(E10:E16)</f>
        <v>110348.06000000001</v>
      </c>
      <c r="F17" s="406">
        <f>SUM(F10:F16)</f>
        <v>270.64</v>
      </c>
      <c r="G17" s="406">
        <f>SUM(G10:G16)</f>
        <v>261864.67322558002</v>
      </c>
      <c r="H17" s="406">
        <f>SUM(H10:H16)</f>
        <v>75377.03</v>
      </c>
      <c r="I17" s="406">
        <f>SUM(I10:I16)</f>
        <v>112122.06</v>
      </c>
      <c r="J17" s="406">
        <f t="shared" ref="J17" si="4">SUM(J10:J16)</f>
        <v>1400</v>
      </c>
      <c r="K17" s="406">
        <f>SUM(K10:K16)</f>
        <v>188899.09</v>
      </c>
      <c r="L17" s="406">
        <f t="shared" si="3"/>
        <v>72965.58322558002</v>
      </c>
      <c r="M17" s="203"/>
      <c r="N17" s="203"/>
      <c r="O17" s="203"/>
      <c r="P17" s="203"/>
      <c r="Q17" s="203"/>
      <c r="R17" s="203"/>
      <c r="S17" s="203"/>
    </row>
    <row r="18" spans="1:19">
      <c r="B18" s="197" t="s">
        <v>1501</v>
      </c>
      <c r="D18" s="203"/>
      <c r="G18" s="203"/>
      <c r="K18" s="203"/>
      <c r="M18" s="203"/>
    </row>
    <row r="19" spans="1:19">
      <c r="A19" s="534" t="s">
        <v>1502</v>
      </c>
      <c r="B19" s="534"/>
      <c r="C19" s="534"/>
      <c r="D19" s="534"/>
      <c r="E19" s="534"/>
      <c r="F19" s="534"/>
      <c r="G19" s="534"/>
      <c r="H19" s="534"/>
      <c r="I19" s="534"/>
      <c r="J19" s="534"/>
      <c r="K19" s="534"/>
      <c r="L19" s="534"/>
    </row>
    <row r="20" spans="1:19">
      <c r="C20" s="203"/>
      <c r="D20" s="203"/>
      <c r="E20" s="203"/>
      <c r="F20" s="203"/>
      <c r="G20" s="203"/>
      <c r="H20" s="203"/>
      <c r="I20" s="203"/>
      <c r="J20" s="203"/>
      <c r="K20" s="203"/>
    </row>
    <row r="21" spans="1:19">
      <c r="C21" s="203"/>
      <c r="D21" s="203"/>
      <c r="E21" s="203"/>
      <c r="F21" s="203"/>
      <c r="G21" s="203"/>
      <c r="H21" s="203"/>
      <c r="I21" s="203"/>
      <c r="J21" s="203"/>
      <c r="K21" s="203"/>
    </row>
  </sheetData>
  <mergeCells count="11">
    <mergeCell ref="B8:B9"/>
    <mergeCell ref="C8:G8"/>
    <mergeCell ref="H8:K8"/>
    <mergeCell ref="L8:L9"/>
    <mergeCell ref="A19:L19"/>
    <mergeCell ref="B7:L7"/>
    <mergeCell ref="A2:L2"/>
    <mergeCell ref="A3:L3"/>
    <mergeCell ref="A4:L4"/>
    <mergeCell ref="A5:L5"/>
    <mergeCell ref="B6:L6"/>
  </mergeCells>
  <conditionalFormatting sqref="B10:B17 C8:C16 I9:J9 I10:L16 C17:L17 D9:H16">
    <cfRule type="cellIs" dxfId="1" priority="1" operator="equal">
      <formula>0</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sqref="A1:J1"/>
    </sheetView>
  </sheetViews>
  <sheetFormatPr defaultColWidth="9.140625" defaultRowHeight="18"/>
  <cols>
    <col min="1" max="1" width="7.42578125" style="408" customWidth="1"/>
    <col min="2" max="2" width="44.28515625" style="407" customWidth="1"/>
    <col min="3" max="3" width="14.85546875" style="407" customWidth="1"/>
    <col min="4" max="4" width="10.7109375" style="407" customWidth="1"/>
    <col min="5" max="5" width="9.140625" style="407" customWidth="1"/>
    <col min="6" max="6" width="9.85546875" style="407" customWidth="1"/>
    <col min="7" max="7" width="9.7109375" style="407" customWidth="1"/>
    <col min="8" max="8" width="9" style="407" customWidth="1"/>
    <col min="9" max="9" width="10.42578125" style="407" customWidth="1"/>
    <col min="10" max="10" width="10.28515625" style="407" customWidth="1"/>
    <col min="11" max="16" width="10" style="407" bestFit="1" customWidth="1"/>
    <col min="17" max="16384" width="9.140625" style="407"/>
  </cols>
  <sheetData>
    <row r="1" spans="1:10">
      <c r="A1" s="698" t="s">
        <v>3522</v>
      </c>
      <c r="B1" s="698"/>
      <c r="C1" s="698"/>
      <c r="D1" s="698"/>
      <c r="E1" s="698"/>
      <c r="F1" s="698"/>
      <c r="G1" s="698"/>
      <c r="H1" s="698"/>
      <c r="I1" s="698"/>
      <c r="J1" s="698"/>
    </row>
    <row r="2" spans="1:10" customFormat="1" ht="15">
      <c r="A2" s="541" t="s">
        <v>33</v>
      </c>
      <c r="B2" s="541"/>
      <c r="C2" s="541"/>
      <c r="D2" s="541"/>
      <c r="E2" s="541"/>
      <c r="F2" s="541"/>
      <c r="G2" s="541"/>
      <c r="H2" s="541"/>
      <c r="I2" s="541"/>
      <c r="J2" s="541"/>
    </row>
    <row r="3" spans="1:10" customFormat="1" ht="15.75">
      <c r="A3" s="542" t="s">
        <v>35</v>
      </c>
      <c r="B3" s="542"/>
      <c r="C3" s="542"/>
      <c r="D3" s="542"/>
      <c r="E3" s="542"/>
      <c r="F3" s="542"/>
      <c r="G3" s="542"/>
      <c r="H3" s="542"/>
      <c r="I3" s="542"/>
      <c r="J3" s="542"/>
    </row>
    <row r="4" spans="1:10" customFormat="1" ht="18.75">
      <c r="A4" s="543" t="s">
        <v>34</v>
      </c>
      <c r="B4" s="543"/>
      <c r="C4" s="543"/>
      <c r="D4" s="543"/>
      <c r="E4" s="543"/>
      <c r="F4" s="543"/>
      <c r="G4" s="543"/>
      <c r="H4" s="543"/>
      <c r="I4" s="543"/>
      <c r="J4" s="543"/>
    </row>
    <row r="5" spans="1:10" customFormat="1" ht="18.75">
      <c r="A5" s="533" t="s">
        <v>1504</v>
      </c>
      <c r="B5" s="533"/>
      <c r="C5" s="533"/>
      <c r="D5" s="533"/>
      <c r="E5" s="533"/>
      <c r="F5" s="533"/>
      <c r="G5" s="533"/>
      <c r="H5" s="533"/>
      <c r="I5" s="533"/>
      <c r="J5" s="533"/>
    </row>
    <row r="6" spans="1:10" customFormat="1" ht="15">
      <c r="A6" s="545" t="s">
        <v>45</v>
      </c>
      <c r="B6" s="545"/>
      <c r="C6" s="545"/>
      <c r="D6" s="545"/>
      <c r="E6" s="545"/>
      <c r="F6" s="545"/>
      <c r="G6" s="545"/>
      <c r="H6" s="545"/>
      <c r="I6" s="545"/>
      <c r="J6" s="545"/>
    </row>
    <row r="7" spans="1:10">
      <c r="B7" s="694"/>
      <c r="C7" s="694"/>
      <c r="D7" s="409"/>
      <c r="E7" s="409"/>
      <c r="F7" s="409"/>
      <c r="G7" s="409"/>
      <c r="H7" s="409"/>
      <c r="I7" s="695" t="s">
        <v>1462</v>
      </c>
      <c r="J7" s="695"/>
    </row>
    <row r="8" spans="1:10" s="411" customFormat="1" ht="36">
      <c r="A8" s="410" t="s">
        <v>1505</v>
      </c>
      <c r="B8" s="410" t="s">
        <v>1506</v>
      </c>
      <c r="C8" s="410" t="s">
        <v>1507</v>
      </c>
      <c r="D8" s="410" t="s">
        <v>1508</v>
      </c>
      <c r="E8" s="410" t="s">
        <v>1509</v>
      </c>
      <c r="F8" s="410" t="s">
        <v>1510</v>
      </c>
      <c r="G8" s="410" t="s">
        <v>1511</v>
      </c>
      <c r="H8" s="410" t="s">
        <v>1499</v>
      </c>
      <c r="I8" s="410" t="s">
        <v>1512</v>
      </c>
      <c r="J8" s="410" t="s">
        <v>637</v>
      </c>
    </row>
    <row r="9" spans="1:10" s="416" customFormat="1">
      <c r="A9" s="412">
        <v>202</v>
      </c>
      <c r="B9" s="413" t="s">
        <v>1513</v>
      </c>
      <c r="C9" s="414">
        <v>207.70501999999999</v>
      </c>
      <c r="D9" s="414">
        <v>377.00228999999996</v>
      </c>
      <c r="E9" s="414">
        <v>202.74429999999998</v>
      </c>
      <c r="F9" s="414">
        <v>115.45938000000001</v>
      </c>
      <c r="G9" s="414">
        <v>157.53292000000002</v>
      </c>
      <c r="H9" s="414">
        <v>105.66364</v>
      </c>
      <c r="I9" s="414">
        <v>165.31564</v>
      </c>
      <c r="J9" s="415">
        <f>SUM(C9:I9)</f>
        <v>1331.42319</v>
      </c>
    </row>
    <row r="10" spans="1:10" s="416" customFormat="1">
      <c r="A10" s="412">
        <v>210</v>
      </c>
      <c r="B10" s="413" t="s">
        <v>1514</v>
      </c>
      <c r="C10" s="414">
        <v>31.486240000000002</v>
      </c>
      <c r="D10" s="414">
        <v>45.292010000000005</v>
      </c>
      <c r="E10" s="414">
        <v>48.78349</v>
      </c>
      <c r="F10" s="414">
        <v>28.6509</v>
      </c>
      <c r="G10" s="414">
        <v>19.586349999999999</v>
      </c>
      <c r="H10" s="414">
        <v>9.4551100000000012</v>
      </c>
      <c r="I10" s="414">
        <v>0</v>
      </c>
      <c r="J10" s="415">
        <f t="shared" ref="J10:J24" si="0">SUM(C10:I10)</f>
        <v>183.25410000000002</v>
      </c>
    </row>
    <row r="11" spans="1:10" s="416" customFormat="1">
      <c r="A11" s="412">
        <v>216</v>
      </c>
      <c r="B11" s="413" t="s">
        <v>1515</v>
      </c>
      <c r="C11" s="414">
        <v>10.791079999999999</v>
      </c>
      <c r="D11" s="414">
        <v>40.542809999999996</v>
      </c>
      <c r="E11" s="414">
        <v>9.2418300000000002</v>
      </c>
      <c r="F11" s="414">
        <v>16.931729999999998</v>
      </c>
      <c r="G11" s="414">
        <v>8.6990999999999996</v>
      </c>
      <c r="H11" s="414">
        <v>10.29269</v>
      </c>
      <c r="I11" s="414">
        <v>0</v>
      </c>
      <c r="J11" s="415">
        <f t="shared" si="0"/>
        <v>96.499239999999986</v>
      </c>
    </row>
    <row r="12" spans="1:10" s="416" customFormat="1">
      <c r="A12" s="412">
        <v>301</v>
      </c>
      <c r="B12" s="413" t="s">
        <v>1516</v>
      </c>
      <c r="C12" s="414">
        <v>405.95949999999999</v>
      </c>
      <c r="D12" s="414">
        <v>3241.68723</v>
      </c>
      <c r="E12" s="414">
        <v>271.91886</v>
      </c>
      <c r="F12" s="414">
        <v>1166.9781399999999</v>
      </c>
      <c r="G12" s="414">
        <v>206.36976999999999</v>
      </c>
      <c r="H12" s="414">
        <v>4470.9334520000002</v>
      </c>
      <c r="I12" s="414">
        <v>245.90762000000001</v>
      </c>
      <c r="J12" s="415">
        <f t="shared" si="0"/>
        <v>10009.754572</v>
      </c>
    </row>
    <row r="13" spans="1:10" s="416" customFormat="1">
      <c r="A13" s="412">
        <v>305</v>
      </c>
      <c r="B13" s="413" t="s">
        <v>1517</v>
      </c>
      <c r="C13" s="414">
        <v>2944.4080600000002</v>
      </c>
      <c r="D13" s="414">
        <v>129.36407</v>
      </c>
      <c r="E13" s="414">
        <v>66.628830000000008</v>
      </c>
      <c r="F13" s="414">
        <v>72.766320000000007</v>
      </c>
      <c r="G13" s="414">
        <v>72.229199999999992</v>
      </c>
      <c r="H13" s="414">
        <v>130.56584000000001</v>
      </c>
      <c r="I13" s="414">
        <v>59.095849999999999</v>
      </c>
      <c r="J13" s="415">
        <f t="shared" si="0"/>
        <v>3475.0581700000007</v>
      </c>
    </row>
    <row r="14" spans="1:10" s="416" customFormat="1">
      <c r="A14" s="412">
        <v>307</v>
      </c>
      <c r="B14" s="413" t="s">
        <v>1518</v>
      </c>
      <c r="C14" s="414">
        <v>1570.71903</v>
      </c>
      <c r="D14" s="414">
        <v>2230.4997400000002</v>
      </c>
      <c r="E14" s="414">
        <v>2392.45082</v>
      </c>
      <c r="F14" s="414">
        <v>1432.7231399999998</v>
      </c>
      <c r="G14" s="414">
        <v>2383.2936400000003</v>
      </c>
      <c r="H14" s="414">
        <v>1560.2539999999999</v>
      </c>
      <c r="I14" s="414">
        <v>2068.7477800000001</v>
      </c>
      <c r="J14" s="415">
        <f t="shared" si="0"/>
        <v>13638.68815</v>
      </c>
    </row>
    <row r="15" spans="1:10" s="416" customFormat="1" ht="36">
      <c r="A15" s="412">
        <v>312</v>
      </c>
      <c r="B15" s="413" t="s">
        <v>1519</v>
      </c>
      <c r="C15" s="414">
        <v>1815.3696499999999</v>
      </c>
      <c r="D15" s="414">
        <v>1716.8326299999999</v>
      </c>
      <c r="E15" s="414">
        <v>2498.1167599999999</v>
      </c>
      <c r="F15" s="414">
        <v>2121.81567</v>
      </c>
      <c r="G15" s="414">
        <v>2227.9329600000001</v>
      </c>
      <c r="H15" s="414">
        <v>2206.4940000000001</v>
      </c>
      <c r="I15" s="414">
        <v>2636.4330800000002</v>
      </c>
      <c r="J15" s="415">
        <f t="shared" si="0"/>
        <v>15222.994750000002</v>
      </c>
    </row>
    <row r="16" spans="1:10" s="416" customFormat="1">
      <c r="A16" s="412">
        <v>314</v>
      </c>
      <c r="B16" s="413" t="s">
        <v>1520</v>
      </c>
      <c r="C16" s="414">
        <v>338.65515000000005</v>
      </c>
      <c r="D16" s="414">
        <v>452.15845000000002</v>
      </c>
      <c r="E16" s="414">
        <v>805.25831000000005</v>
      </c>
      <c r="F16" s="414">
        <v>505.88860999999997</v>
      </c>
      <c r="G16" s="414">
        <v>331.33706000000001</v>
      </c>
      <c r="H16" s="414">
        <v>297.337963</v>
      </c>
      <c r="I16" s="414">
        <v>476.67846000000003</v>
      </c>
      <c r="J16" s="415">
        <f t="shared" si="0"/>
        <v>3207.314003</v>
      </c>
    </row>
    <row r="17" spans="1:10" s="416" customFormat="1">
      <c r="A17" s="412">
        <v>337</v>
      </c>
      <c r="B17" s="413" t="s">
        <v>1521</v>
      </c>
      <c r="C17" s="414">
        <v>14487.9972</v>
      </c>
      <c r="D17" s="414">
        <v>7024.2324900000003</v>
      </c>
      <c r="E17" s="414">
        <v>16528.807499999999</v>
      </c>
      <c r="F17" s="414">
        <v>14719.633029999999</v>
      </c>
      <c r="G17" s="414">
        <v>16457.020509999998</v>
      </c>
      <c r="H17" s="414">
        <v>7209.5302000000001</v>
      </c>
      <c r="I17" s="414">
        <v>9485.6683699999994</v>
      </c>
      <c r="J17" s="415">
        <f t="shared" si="0"/>
        <v>85912.889299999995</v>
      </c>
    </row>
    <row r="18" spans="1:10" s="416" customFormat="1">
      <c r="A18" s="412">
        <v>350</v>
      </c>
      <c r="B18" s="413" t="s">
        <v>1522</v>
      </c>
      <c r="C18" s="414">
        <v>3240.3396299999999</v>
      </c>
      <c r="D18" s="414">
        <v>4320.7576600000002</v>
      </c>
      <c r="E18" s="414">
        <v>4615.9492199999995</v>
      </c>
      <c r="F18" s="414">
        <v>3462.0641099999998</v>
      </c>
      <c r="G18" s="414">
        <v>4449.5366699999995</v>
      </c>
      <c r="H18" s="414">
        <v>3483.0610799999999</v>
      </c>
      <c r="I18" s="414">
        <v>5298.9572400000006</v>
      </c>
      <c r="J18" s="415">
        <f t="shared" si="0"/>
        <v>28870.66561</v>
      </c>
    </row>
    <row r="19" spans="1:10" s="416" customFormat="1">
      <c r="A19" s="412">
        <v>352</v>
      </c>
      <c r="B19" s="413" t="s">
        <v>1523</v>
      </c>
      <c r="C19" s="414">
        <v>0</v>
      </c>
      <c r="D19" s="414">
        <v>0</v>
      </c>
      <c r="E19" s="414">
        <v>0</v>
      </c>
      <c r="F19" s="414">
        <v>0</v>
      </c>
      <c r="G19" s="414">
        <v>52.723579999999998</v>
      </c>
      <c r="H19" s="414">
        <v>0</v>
      </c>
      <c r="I19" s="414">
        <v>0</v>
      </c>
      <c r="J19" s="415">
        <f t="shared" si="0"/>
        <v>52.723579999999998</v>
      </c>
    </row>
    <row r="20" spans="1:10" s="416" customFormat="1">
      <c r="A20" s="412">
        <v>353</v>
      </c>
      <c r="B20" s="413" t="s">
        <v>1524</v>
      </c>
      <c r="C20" s="414">
        <v>0</v>
      </c>
      <c r="D20" s="414">
        <v>0</v>
      </c>
      <c r="E20" s="414">
        <v>0</v>
      </c>
      <c r="F20" s="414">
        <v>0</v>
      </c>
      <c r="G20" s="414">
        <v>37.75497</v>
      </c>
      <c r="H20" s="414">
        <v>0</v>
      </c>
      <c r="I20" s="414">
        <v>0</v>
      </c>
      <c r="J20" s="415">
        <f t="shared" si="0"/>
        <v>37.75497</v>
      </c>
    </row>
    <row r="21" spans="1:10" s="416" customFormat="1">
      <c r="A21" s="412">
        <v>391</v>
      </c>
      <c r="B21" s="413" t="s">
        <v>1525</v>
      </c>
      <c r="C21" s="414">
        <v>22.49494</v>
      </c>
      <c r="D21" s="414">
        <v>8.1295599999999997</v>
      </c>
      <c r="E21" s="414">
        <v>16.364599999999999</v>
      </c>
      <c r="F21" s="414">
        <v>20.12509</v>
      </c>
      <c r="G21" s="414">
        <v>17.019220000000001</v>
      </c>
      <c r="H21" s="414">
        <v>20.737560000000002</v>
      </c>
      <c r="I21" s="414">
        <v>0</v>
      </c>
      <c r="J21" s="415">
        <f t="shared" si="0"/>
        <v>104.87097</v>
      </c>
    </row>
    <row r="22" spans="1:10" s="416" customFormat="1">
      <c r="A22" s="412">
        <v>501</v>
      </c>
      <c r="B22" s="413" t="s">
        <v>1526</v>
      </c>
      <c r="C22" s="414">
        <v>0</v>
      </c>
      <c r="D22" s="414">
        <v>0</v>
      </c>
      <c r="E22" s="414">
        <v>1400</v>
      </c>
      <c r="F22" s="414">
        <v>0</v>
      </c>
      <c r="G22" s="414">
        <v>0</v>
      </c>
      <c r="H22" s="414">
        <v>0</v>
      </c>
      <c r="I22" s="414">
        <v>0</v>
      </c>
      <c r="J22" s="415">
        <f t="shared" si="0"/>
        <v>1400</v>
      </c>
    </row>
    <row r="23" spans="1:10" s="416" customFormat="1">
      <c r="A23" s="412">
        <v>602</v>
      </c>
      <c r="B23" s="413" t="s">
        <v>1527</v>
      </c>
      <c r="C23" s="414">
        <v>0</v>
      </c>
      <c r="D23" s="414">
        <v>7.4887899999999998</v>
      </c>
      <c r="E23" s="414">
        <v>0</v>
      </c>
      <c r="F23" s="414">
        <v>0</v>
      </c>
      <c r="G23" s="414">
        <v>309.75749999999999</v>
      </c>
      <c r="H23" s="414">
        <v>0</v>
      </c>
      <c r="I23" s="414">
        <v>0</v>
      </c>
      <c r="J23" s="415">
        <f t="shared" si="0"/>
        <v>317.24628999999999</v>
      </c>
    </row>
    <row r="24" spans="1:10" s="416" customFormat="1">
      <c r="A24" s="412">
        <v>801</v>
      </c>
      <c r="B24" s="413" t="s">
        <v>1478</v>
      </c>
      <c r="C24" s="414">
        <v>2875.33529</v>
      </c>
      <c r="D24" s="414">
        <v>2951.8154900000004</v>
      </c>
      <c r="E24" s="414">
        <v>6738.5769700000001</v>
      </c>
      <c r="F24" s="414">
        <v>1960.38246</v>
      </c>
      <c r="G24" s="414">
        <v>5372.2486799999997</v>
      </c>
      <c r="H24" s="414">
        <v>2608.1241869999999</v>
      </c>
      <c r="I24" s="414">
        <v>2531.4702299999999</v>
      </c>
      <c r="J24" s="415">
        <f t="shared" si="0"/>
        <v>25037.953307</v>
      </c>
    </row>
    <row r="25" spans="1:10" s="416" customFormat="1">
      <c r="A25" s="696" t="s">
        <v>637</v>
      </c>
      <c r="B25" s="697"/>
      <c r="C25" s="414">
        <f>SUM(C9:C24)</f>
        <v>27951.260789999997</v>
      </c>
      <c r="D25" s="414">
        <f t="shared" ref="D25:I25" si="1">SUM(D9:D24)</f>
        <v>22545.803220000002</v>
      </c>
      <c r="E25" s="414">
        <f t="shared" si="1"/>
        <v>35594.841489999999</v>
      </c>
      <c r="F25" s="414">
        <f t="shared" si="1"/>
        <v>25623.418579999998</v>
      </c>
      <c r="G25" s="414">
        <f t="shared" si="1"/>
        <v>32103.042129999998</v>
      </c>
      <c r="H25" s="414">
        <f t="shared" si="1"/>
        <v>22112.449722000001</v>
      </c>
      <c r="I25" s="414">
        <f t="shared" si="1"/>
        <v>22968.274269999998</v>
      </c>
      <c r="J25" s="415">
        <f>SUM(C25:I25)</f>
        <v>188899.09020199996</v>
      </c>
    </row>
    <row r="26" spans="1:10">
      <c r="A26" s="407" t="s">
        <v>1501</v>
      </c>
    </row>
  </sheetData>
  <mergeCells count="9">
    <mergeCell ref="B7:C7"/>
    <mergeCell ref="I7:J7"/>
    <mergeCell ref="A25:B25"/>
    <mergeCell ref="A1:J1"/>
    <mergeCell ref="A2:J2"/>
    <mergeCell ref="A3:J3"/>
    <mergeCell ref="A4:J4"/>
    <mergeCell ref="A5:J5"/>
    <mergeCell ref="A6:J6"/>
  </mergeCells>
  <conditionalFormatting sqref="C7 B9:B16 C8:J9 C10:I16 J10:J25 B17:I24 C25:I25 A25">
    <cfRule type="cellIs" dxfId="0"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80"/>
  <sheetViews>
    <sheetView topLeftCell="A16" workbookViewId="0">
      <selection activeCell="I11" sqref="I11"/>
    </sheetView>
  </sheetViews>
  <sheetFormatPr defaultRowHeight="12.75"/>
  <cols>
    <col min="1" max="1" width="2.42578125" style="41" customWidth="1"/>
    <col min="2" max="2" width="43.42578125" style="41" customWidth="1"/>
    <col min="3" max="5" width="13.5703125" style="42" bestFit="1" customWidth="1"/>
    <col min="6" max="6" width="12.85546875" style="43" customWidth="1"/>
    <col min="7" max="7" width="13.42578125" style="41" customWidth="1"/>
    <col min="8" max="256" width="9.140625" style="41"/>
    <col min="257" max="257" width="2.42578125" style="41" customWidth="1"/>
    <col min="258" max="258" width="43.42578125" style="41" customWidth="1"/>
    <col min="259" max="261" width="13.5703125" style="41" bestFit="1" customWidth="1"/>
    <col min="262" max="262" width="12.85546875" style="41" customWidth="1"/>
    <col min="263" max="263" width="13.42578125" style="41" customWidth="1"/>
    <col min="264" max="512" width="9.140625" style="41"/>
    <col min="513" max="513" width="2.42578125" style="41" customWidth="1"/>
    <col min="514" max="514" width="43.42578125" style="41" customWidth="1"/>
    <col min="515" max="517" width="13.5703125" style="41" bestFit="1" customWidth="1"/>
    <col min="518" max="518" width="12.85546875" style="41" customWidth="1"/>
    <col min="519" max="519" width="13.42578125" style="41" customWidth="1"/>
    <col min="520" max="768" width="9.140625" style="41"/>
    <col min="769" max="769" width="2.42578125" style="41" customWidth="1"/>
    <col min="770" max="770" width="43.42578125" style="41" customWidth="1"/>
    <col min="771" max="773" width="13.5703125" style="41" bestFit="1" customWidth="1"/>
    <col min="774" max="774" width="12.85546875" style="41" customWidth="1"/>
    <col min="775" max="775" width="13.42578125" style="41" customWidth="1"/>
    <col min="776" max="1024" width="9.140625" style="41"/>
    <col min="1025" max="1025" width="2.42578125" style="41" customWidth="1"/>
    <col min="1026" max="1026" width="43.42578125" style="41" customWidth="1"/>
    <col min="1027" max="1029" width="13.5703125" style="41" bestFit="1" customWidth="1"/>
    <col min="1030" max="1030" width="12.85546875" style="41" customWidth="1"/>
    <col min="1031" max="1031" width="13.42578125" style="41" customWidth="1"/>
    <col min="1032" max="1280" width="9.140625" style="41"/>
    <col min="1281" max="1281" width="2.42578125" style="41" customWidth="1"/>
    <col min="1282" max="1282" width="43.42578125" style="41" customWidth="1"/>
    <col min="1283" max="1285" width="13.5703125" style="41" bestFit="1" customWidth="1"/>
    <col min="1286" max="1286" width="12.85546875" style="41" customWidth="1"/>
    <col min="1287" max="1287" width="13.42578125" style="41" customWidth="1"/>
    <col min="1288" max="1536" width="9.140625" style="41"/>
    <col min="1537" max="1537" width="2.42578125" style="41" customWidth="1"/>
    <col min="1538" max="1538" width="43.42578125" style="41" customWidth="1"/>
    <col min="1539" max="1541" width="13.5703125" style="41" bestFit="1" customWidth="1"/>
    <col min="1542" max="1542" width="12.85546875" style="41" customWidth="1"/>
    <col min="1543" max="1543" width="13.42578125" style="41" customWidth="1"/>
    <col min="1544" max="1792" width="9.140625" style="41"/>
    <col min="1793" max="1793" width="2.42578125" style="41" customWidth="1"/>
    <col min="1794" max="1794" width="43.42578125" style="41" customWidth="1"/>
    <col min="1795" max="1797" width="13.5703125" style="41" bestFit="1" customWidth="1"/>
    <col min="1798" max="1798" width="12.85546875" style="41" customWidth="1"/>
    <col min="1799" max="1799" width="13.42578125" style="41" customWidth="1"/>
    <col min="1800" max="2048" width="9.140625" style="41"/>
    <col min="2049" max="2049" width="2.42578125" style="41" customWidth="1"/>
    <col min="2050" max="2050" width="43.42578125" style="41" customWidth="1"/>
    <col min="2051" max="2053" width="13.5703125" style="41" bestFit="1" customWidth="1"/>
    <col min="2054" max="2054" width="12.85546875" style="41" customWidth="1"/>
    <col min="2055" max="2055" width="13.42578125" style="41" customWidth="1"/>
    <col min="2056" max="2304" width="9.140625" style="41"/>
    <col min="2305" max="2305" width="2.42578125" style="41" customWidth="1"/>
    <col min="2306" max="2306" width="43.42578125" style="41" customWidth="1"/>
    <col min="2307" max="2309" width="13.5703125" style="41" bestFit="1" customWidth="1"/>
    <col min="2310" max="2310" width="12.85546875" style="41" customWidth="1"/>
    <col min="2311" max="2311" width="13.42578125" style="41" customWidth="1"/>
    <col min="2312" max="2560" width="9.140625" style="41"/>
    <col min="2561" max="2561" width="2.42578125" style="41" customWidth="1"/>
    <col min="2562" max="2562" width="43.42578125" style="41" customWidth="1"/>
    <col min="2563" max="2565" width="13.5703125" style="41" bestFit="1" customWidth="1"/>
    <col min="2566" max="2566" width="12.85546875" style="41" customWidth="1"/>
    <col min="2567" max="2567" width="13.42578125" style="41" customWidth="1"/>
    <col min="2568" max="2816" width="9.140625" style="41"/>
    <col min="2817" max="2817" width="2.42578125" style="41" customWidth="1"/>
    <col min="2818" max="2818" width="43.42578125" style="41" customWidth="1"/>
    <col min="2819" max="2821" width="13.5703125" style="41" bestFit="1" customWidth="1"/>
    <col min="2822" max="2822" width="12.85546875" style="41" customWidth="1"/>
    <col min="2823" max="2823" width="13.42578125" style="41" customWidth="1"/>
    <col min="2824" max="3072" width="9.140625" style="41"/>
    <col min="3073" max="3073" width="2.42578125" style="41" customWidth="1"/>
    <col min="3074" max="3074" width="43.42578125" style="41" customWidth="1"/>
    <col min="3075" max="3077" width="13.5703125" style="41" bestFit="1" customWidth="1"/>
    <col min="3078" max="3078" width="12.85546875" style="41" customWidth="1"/>
    <col min="3079" max="3079" width="13.42578125" style="41" customWidth="1"/>
    <col min="3080" max="3328" width="9.140625" style="41"/>
    <col min="3329" max="3329" width="2.42578125" style="41" customWidth="1"/>
    <col min="3330" max="3330" width="43.42578125" style="41" customWidth="1"/>
    <col min="3331" max="3333" width="13.5703125" style="41" bestFit="1" customWidth="1"/>
    <col min="3334" max="3334" width="12.85546875" style="41" customWidth="1"/>
    <col min="3335" max="3335" width="13.42578125" style="41" customWidth="1"/>
    <col min="3336" max="3584" width="9.140625" style="41"/>
    <col min="3585" max="3585" width="2.42578125" style="41" customWidth="1"/>
    <col min="3586" max="3586" width="43.42578125" style="41" customWidth="1"/>
    <col min="3587" max="3589" width="13.5703125" style="41" bestFit="1" customWidth="1"/>
    <col min="3590" max="3590" width="12.85546875" style="41" customWidth="1"/>
    <col min="3591" max="3591" width="13.42578125" style="41" customWidth="1"/>
    <col min="3592" max="3840" width="9.140625" style="41"/>
    <col min="3841" max="3841" width="2.42578125" style="41" customWidth="1"/>
    <col min="3842" max="3842" width="43.42578125" style="41" customWidth="1"/>
    <col min="3843" max="3845" width="13.5703125" style="41" bestFit="1" customWidth="1"/>
    <col min="3846" max="3846" width="12.85546875" style="41" customWidth="1"/>
    <col min="3847" max="3847" width="13.42578125" style="41" customWidth="1"/>
    <col min="3848" max="4096" width="9.140625" style="41"/>
    <col min="4097" max="4097" width="2.42578125" style="41" customWidth="1"/>
    <col min="4098" max="4098" width="43.42578125" style="41" customWidth="1"/>
    <col min="4099" max="4101" width="13.5703125" style="41" bestFit="1" customWidth="1"/>
    <col min="4102" max="4102" width="12.85546875" style="41" customWidth="1"/>
    <col min="4103" max="4103" width="13.42578125" style="41" customWidth="1"/>
    <col min="4104" max="4352" width="9.140625" style="41"/>
    <col min="4353" max="4353" width="2.42578125" style="41" customWidth="1"/>
    <col min="4354" max="4354" width="43.42578125" style="41" customWidth="1"/>
    <col min="4355" max="4357" width="13.5703125" style="41" bestFit="1" customWidth="1"/>
    <col min="4358" max="4358" width="12.85546875" style="41" customWidth="1"/>
    <col min="4359" max="4359" width="13.42578125" style="41" customWidth="1"/>
    <col min="4360" max="4608" width="9.140625" style="41"/>
    <col min="4609" max="4609" width="2.42578125" style="41" customWidth="1"/>
    <col min="4610" max="4610" width="43.42578125" style="41" customWidth="1"/>
    <col min="4611" max="4613" width="13.5703125" style="41" bestFit="1" customWidth="1"/>
    <col min="4614" max="4614" width="12.85546875" style="41" customWidth="1"/>
    <col min="4615" max="4615" width="13.42578125" style="41" customWidth="1"/>
    <col min="4616" max="4864" width="9.140625" style="41"/>
    <col min="4865" max="4865" width="2.42578125" style="41" customWidth="1"/>
    <col min="4866" max="4866" width="43.42578125" style="41" customWidth="1"/>
    <col min="4867" max="4869" width="13.5703125" style="41" bestFit="1" customWidth="1"/>
    <col min="4870" max="4870" width="12.85546875" style="41" customWidth="1"/>
    <col min="4871" max="4871" width="13.42578125" style="41" customWidth="1"/>
    <col min="4872" max="5120" width="9.140625" style="41"/>
    <col min="5121" max="5121" width="2.42578125" style="41" customWidth="1"/>
    <col min="5122" max="5122" width="43.42578125" style="41" customWidth="1"/>
    <col min="5123" max="5125" width="13.5703125" style="41" bestFit="1" customWidth="1"/>
    <col min="5126" max="5126" width="12.85546875" style="41" customWidth="1"/>
    <col min="5127" max="5127" width="13.42578125" style="41" customWidth="1"/>
    <col min="5128" max="5376" width="9.140625" style="41"/>
    <col min="5377" max="5377" width="2.42578125" style="41" customWidth="1"/>
    <col min="5378" max="5378" width="43.42578125" style="41" customWidth="1"/>
    <col min="5379" max="5381" width="13.5703125" style="41" bestFit="1" customWidth="1"/>
    <col min="5382" max="5382" width="12.85546875" style="41" customWidth="1"/>
    <col min="5383" max="5383" width="13.42578125" style="41" customWidth="1"/>
    <col min="5384" max="5632" width="9.140625" style="41"/>
    <col min="5633" max="5633" width="2.42578125" style="41" customWidth="1"/>
    <col min="5634" max="5634" width="43.42578125" style="41" customWidth="1"/>
    <col min="5635" max="5637" width="13.5703125" style="41" bestFit="1" customWidth="1"/>
    <col min="5638" max="5638" width="12.85546875" style="41" customWidth="1"/>
    <col min="5639" max="5639" width="13.42578125" style="41" customWidth="1"/>
    <col min="5640" max="5888" width="9.140625" style="41"/>
    <col min="5889" max="5889" width="2.42578125" style="41" customWidth="1"/>
    <col min="5890" max="5890" width="43.42578125" style="41" customWidth="1"/>
    <col min="5891" max="5893" width="13.5703125" style="41" bestFit="1" customWidth="1"/>
    <col min="5894" max="5894" width="12.85546875" style="41" customWidth="1"/>
    <col min="5895" max="5895" width="13.42578125" style="41" customWidth="1"/>
    <col min="5896" max="6144" width="9.140625" style="41"/>
    <col min="6145" max="6145" width="2.42578125" style="41" customWidth="1"/>
    <col min="6146" max="6146" width="43.42578125" style="41" customWidth="1"/>
    <col min="6147" max="6149" width="13.5703125" style="41" bestFit="1" customWidth="1"/>
    <col min="6150" max="6150" width="12.85546875" style="41" customWidth="1"/>
    <col min="6151" max="6151" width="13.42578125" style="41" customWidth="1"/>
    <col min="6152" max="6400" width="9.140625" style="41"/>
    <col min="6401" max="6401" width="2.42578125" style="41" customWidth="1"/>
    <col min="6402" max="6402" width="43.42578125" style="41" customWidth="1"/>
    <col min="6403" max="6405" width="13.5703125" style="41" bestFit="1" customWidth="1"/>
    <col min="6406" max="6406" width="12.85546875" style="41" customWidth="1"/>
    <col min="6407" max="6407" width="13.42578125" style="41" customWidth="1"/>
    <col min="6408" max="6656" width="9.140625" style="41"/>
    <col min="6657" max="6657" width="2.42578125" style="41" customWidth="1"/>
    <col min="6658" max="6658" width="43.42578125" style="41" customWidth="1"/>
    <col min="6659" max="6661" width="13.5703125" style="41" bestFit="1" customWidth="1"/>
    <col min="6662" max="6662" width="12.85546875" style="41" customWidth="1"/>
    <col min="6663" max="6663" width="13.42578125" style="41" customWidth="1"/>
    <col min="6664" max="6912" width="9.140625" style="41"/>
    <col min="6913" max="6913" width="2.42578125" style="41" customWidth="1"/>
    <col min="6914" max="6914" width="43.42578125" style="41" customWidth="1"/>
    <col min="6915" max="6917" width="13.5703125" style="41" bestFit="1" customWidth="1"/>
    <col min="6918" max="6918" width="12.85546875" style="41" customWidth="1"/>
    <col min="6919" max="6919" width="13.42578125" style="41" customWidth="1"/>
    <col min="6920" max="7168" width="9.140625" style="41"/>
    <col min="7169" max="7169" width="2.42578125" style="41" customWidth="1"/>
    <col min="7170" max="7170" width="43.42578125" style="41" customWidth="1"/>
    <col min="7171" max="7173" width="13.5703125" style="41" bestFit="1" customWidth="1"/>
    <col min="7174" max="7174" width="12.85546875" style="41" customWidth="1"/>
    <col min="7175" max="7175" width="13.42578125" style="41" customWidth="1"/>
    <col min="7176" max="7424" width="9.140625" style="41"/>
    <col min="7425" max="7425" width="2.42578125" style="41" customWidth="1"/>
    <col min="7426" max="7426" width="43.42578125" style="41" customWidth="1"/>
    <col min="7427" max="7429" width="13.5703125" style="41" bestFit="1" customWidth="1"/>
    <col min="7430" max="7430" width="12.85546875" style="41" customWidth="1"/>
    <col min="7431" max="7431" width="13.42578125" style="41" customWidth="1"/>
    <col min="7432" max="7680" width="9.140625" style="41"/>
    <col min="7681" max="7681" width="2.42578125" style="41" customWidth="1"/>
    <col min="7682" max="7682" width="43.42578125" style="41" customWidth="1"/>
    <col min="7683" max="7685" width="13.5703125" style="41" bestFit="1" customWidth="1"/>
    <col min="7686" max="7686" width="12.85546875" style="41" customWidth="1"/>
    <col min="7687" max="7687" width="13.42578125" style="41" customWidth="1"/>
    <col min="7688" max="7936" width="9.140625" style="41"/>
    <col min="7937" max="7937" width="2.42578125" style="41" customWidth="1"/>
    <col min="7938" max="7938" width="43.42578125" style="41" customWidth="1"/>
    <col min="7939" max="7941" width="13.5703125" style="41" bestFit="1" customWidth="1"/>
    <col min="7942" max="7942" width="12.85546875" style="41" customWidth="1"/>
    <col min="7943" max="7943" width="13.42578125" style="41" customWidth="1"/>
    <col min="7944" max="8192" width="9.140625" style="41"/>
    <col min="8193" max="8193" width="2.42578125" style="41" customWidth="1"/>
    <col min="8194" max="8194" width="43.42578125" style="41" customWidth="1"/>
    <col min="8195" max="8197" width="13.5703125" style="41" bestFit="1" customWidth="1"/>
    <col min="8198" max="8198" width="12.85546875" style="41" customWidth="1"/>
    <col min="8199" max="8199" width="13.42578125" style="41" customWidth="1"/>
    <col min="8200" max="8448" width="9.140625" style="41"/>
    <col min="8449" max="8449" width="2.42578125" style="41" customWidth="1"/>
    <col min="8450" max="8450" width="43.42578125" style="41" customWidth="1"/>
    <col min="8451" max="8453" width="13.5703125" style="41" bestFit="1" customWidth="1"/>
    <col min="8454" max="8454" width="12.85546875" style="41" customWidth="1"/>
    <col min="8455" max="8455" width="13.42578125" style="41" customWidth="1"/>
    <col min="8456" max="8704" width="9.140625" style="41"/>
    <col min="8705" max="8705" width="2.42578125" style="41" customWidth="1"/>
    <col min="8706" max="8706" width="43.42578125" style="41" customWidth="1"/>
    <col min="8707" max="8709" width="13.5703125" style="41" bestFit="1" customWidth="1"/>
    <col min="8710" max="8710" width="12.85546875" style="41" customWidth="1"/>
    <col min="8711" max="8711" width="13.42578125" style="41" customWidth="1"/>
    <col min="8712" max="8960" width="9.140625" style="41"/>
    <col min="8961" max="8961" width="2.42578125" style="41" customWidth="1"/>
    <col min="8962" max="8962" width="43.42578125" style="41" customWidth="1"/>
    <col min="8963" max="8965" width="13.5703125" style="41" bestFit="1" customWidth="1"/>
    <col min="8966" max="8966" width="12.85546875" style="41" customWidth="1"/>
    <col min="8967" max="8967" width="13.42578125" style="41" customWidth="1"/>
    <col min="8968" max="9216" width="9.140625" style="41"/>
    <col min="9217" max="9217" width="2.42578125" style="41" customWidth="1"/>
    <col min="9218" max="9218" width="43.42578125" style="41" customWidth="1"/>
    <col min="9219" max="9221" width="13.5703125" style="41" bestFit="1" customWidth="1"/>
    <col min="9222" max="9222" width="12.85546875" style="41" customWidth="1"/>
    <col min="9223" max="9223" width="13.42578125" style="41" customWidth="1"/>
    <col min="9224" max="9472" width="9.140625" style="41"/>
    <col min="9473" max="9473" width="2.42578125" style="41" customWidth="1"/>
    <col min="9474" max="9474" width="43.42578125" style="41" customWidth="1"/>
    <col min="9475" max="9477" width="13.5703125" style="41" bestFit="1" customWidth="1"/>
    <col min="9478" max="9478" width="12.85546875" style="41" customWidth="1"/>
    <col min="9479" max="9479" width="13.42578125" style="41" customWidth="1"/>
    <col min="9480" max="9728" width="9.140625" style="41"/>
    <col min="9729" max="9729" width="2.42578125" style="41" customWidth="1"/>
    <col min="9730" max="9730" width="43.42578125" style="41" customWidth="1"/>
    <col min="9731" max="9733" width="13.5703125" style="41" bestFit="1" customWidth="1"/>
    <col min="9734" max="9734" width="12.85546875" style="41" customWidth="1"/>
    <col min="9735" max="9735" width="13.42578125" style="41" customWidth="1"/>
    <col min="9736" max="9984" width="9.140625" style="41"/>
    <col min="9985" max="9985" width="2.42578125" style="41" customWidth="1"/>
    <col min="9986" max="9986" width="43.42578125" style="41" customWidth="1"/>
    <col min="9987" max="9989" width="13.5703125" style="41" bestFit="1" customWidth="1"/>
    <col min="9990" max="9990" width="12.85546875" style="41" customWidth="1"/>
    <col min="9991" max="9991" width="13.42578125" style="41" customWidth="1"/>
    <col min="9992" max="10240" width="9.140625" style="41"/>
    <col min="10241" max="10241" width="2.42578125" style="41" customWidth="1"/>
    <col min="10242" max="10242" width="43.42578125" style="41" customWidth="1"/>
    <col min="10243" max="10245" width="13.5703125" style="41" bestFit="1" customWidth="1"/>
    <col min="10246" max="10246" width="12.85546875" style="41" customWidth="1"/>
    <col min="10247" max="10247" width="13.42578125" style="41" customWidth="1"/>
    <col min="10248" max="10496" width="9.140625" style="41"/>
    <col min="10497" max="10497" width="2.42578125" style="41" customWidth="1"/>
    <col min="10498" max="10498" width="43.42578125" style="41" customWidth="1"/>
    <col min="10499" max="10501" width="13.5703125" style="41" bestFit="1" customWidth="1"/>
    <col min="10502" max="10502" width="12.85546875" style="41" customWidth="1"/>
    <col min="10503" max="10503" width="13.42578125" style="41" customWidth="1"/>
    <col min="10504" max="10752" width="9.140625" style="41"/>
    <col min="10753" max="10753" width="2.42578125" style="41" customWidth="1"/>
    <col min="10754" max="10754" width="43.42578125" style="41" customWidth="1"/>
    <col min="10755" max="10757" width="13.5703125" style="41" bestFit="1" customWidth="1"/>
    <col min="10758" max="10758" width="12.85546875" style="41" customWidth="1"/>
    <col min="10759" max="10759" width="13.42578125" style="41" customWidth="1"/>
    <col min="10760" max="11008" width="9.140625" style="41"/>
    <col min="11009" max="11009" width="2.42578125" style="41" customWidth="1"/>
    <col min="11010" max="11010" width="43.42578125" style="41" customWidth="1"/>
    <col min="11011" max="11013" width="13.5703125" style="41" bestFit="1" customWidth="1"/>
    <col min="11014" max="11014" width="12.85546875" style="41" customWidth="1"/>
    <col min="11015" max="11015" width="13.42578125" style="41" customWidth="1"/>
    <col min="11016" max="11264" width="9.140625" style="41"/>
    <col min="11265" max="11265" width="2.42578125" style="41" customWidth="1"/>
    <col min="11266" max="11266" width="43.42578125" style="41" customWidth="1"/>
    <col min="11267" max="11269" width="13.5703125" style="41" bestFit="1" customWidth="1"/>
    <col min="11270" max="11270" width="12.85546875" style="41" customWidth="1"/>
    <col min="11271" max="11271" width="13.42578125" style="41" customWidth="1"/>
    <col min="11272" max="11520" width="9.140625" style="41"/>
    <col min="11521" max="11521" width="2.42578125" style="41" customWidth="1"/>
    <col min="11522" max="11522" width="43.42578125" style="41" customWidth="1"/>
    <col min="11523" max="11525" width="13.5703125" style="41" bestFit="1" customWidth="1"/>
    <col min="11526" max="11526" width="12.85546875" style="41" customWidth="1"/>
    <col min="11527" max="11527" width="13.42578125" style="41" customWidth="1"/>
    <col min="11528" max="11776" width="9.140625" style="41"/>
    <col min="11777" max="11777" width="2.42578125" style="41" customWidth="1"/>
    <col min="11778" max="11778" width="43.42578125" style="41" customWidth="1"/>
    <col min="11779" max="11781" width="13.5703125" style="41" bestFit="1" customWidth="1"/>
    <col min="11782" max="11782" width="12.85546875" style="41" customWidth="1"/>
    <col min="11783" max="11783" width="13.42578125" style="41" customWidth="1"/>
    <col min="11784" max="12032" width="9.140625" style="41"/>
    <col min="12033" max="12033" width="2.42578125" style="41" customWidth="1"/>
    <col min="12034" max="12034" width="43.42578125" style="41" customWidth="1"/>
    <col min="12035" max="12037" width="13.5703125" style="41" bestFit="1" customWidth="1"/>
    <col min="12038" max="12038" width="12.85546875" style="41" customWidth="1"/>
    <col min="12039" max="12039" width="13.42578125" style="41" customWidth="1"/>
    <col min="12040" max="12288" width="9.140625" style="41"/>
    <col min="12289" max="12289" width="2.42578125" style="41" customWidth="1"/>
    <col min="12290" max="12290" width="43.42578125" style="41" customWidth="1"/>
    <col min="12291" max="12293" width="13.5703125" style="41" bestFit="1" customWidth="1"/>
    <col min="12294" max="12294" width="12.85546875" style="41" customWidth="1"/>
    <col min="12295" max="12295" width="13.42578125" style="41" customWidth="1"/>
    <col min="12296" max="12544" width="9.140625" style="41"/>
    <col min="12545" max="12545" width="2.42578125" style="41" customWidth="1"/>
    <col min="12546" max="12546" width="43.42578125" style="41" customWidth="1"/>
    <col min="12547" max="12549" width="13.5703125" style="41" bestFit="1" customWidth="1"/>
    <col min="12550" max="12550" width="12.85546875" style="41" customWidth="1"/>
    <col min="12551" max="12551" width="13.42578125" style="41" customWidth="1"/>
    <col min="12552" max="12800" width="9.140625" style="41"/>
    <col min="12801" max="12801" width="2.42578125" style="41" customWidth="1"/>
    <col min="12802" max="12802" width="43.42578125" style="41" customWidth="1"/>
    <col min="12803" max="12805" width="13.5703125" style="41" bestFit="1" customWidth="1"/>
    <col min="12806" max="12806" width="12.85546875" style="41" customWidth="1"/>
    <col min="12807" max="12807" width="13.42578125" style="41" customWidth="1"/>
    <col min="12808" max="13056" width="9.140625" style="41"/>
    <col min="13057" max="13057" width="2.42578125" style="41" customWidth="1"/>
    <col min="13058" max="13058" width="43.42578125" style="41" customWidth="1"/>
    <col min="13059" max="13061" width="13.5703125" style="41" bestFit="1" customWidth="1"/>
    <col min="13062" max="13062" width="12.85546875" style="41" customWidth="1"/>
    <col min="13063" max="13063" width="13.42578125" style="41" customWidth="1"/>
    <col min="13064" max="13312" width="9.140625" style="41"/>
    <col min="13313" max="13313" width="2.42578125" style="41" customWidth="1"/>
    <col min="13314" max="13314" width="43.42578125" style="41" customWidth="1"/>
    <col min="13315" max="13317" width="13.5703125" style="41" bestFit="1" customWidth="1"/>
    <col min="13318" max="13318" width="12.85546875" style="41" customWidth="1"/>
    <col min="13319" max="13319" width="13.42578125" style="41" customWidth="1"/>
    <col min="13320" max="13568" width="9.140625" style="41"/>
    <col min="13569" max="13569" width="2.42578125" style="41" customWidth="1"/>
    <col min="13570" max="13570" width="43.42578125" style="41" customWidth="1"/>
    <col min="13571" max="13573" width="13.5703125" style="41" bestFit="1" customWidth="1"/>
    <col min="13574" max="13574" width="12.85546875" style="41" customWidth="1"/>
    <col min="13575" max="13575" width="13.42578125" style="41" customWidth="1"/>
    <col min="13576" max="13824" width="9.140625" style="41"/>
    <col min="13825" max="13825" width="2.42578125" style="41" customWidth="1"/>
    <col min="13826" max="13826" width="43.42578125" style="41" customWidth="1"/>
    <col min="13827" max="13829" width="13.5703125" style="41" bestFit="1" customWidth="1"/>
    <col min="13830" max="13830" width="12.85546875" style="41" customWidth="1"/>
    <col min="13831" max="13831" width="13.42578125" style="41" customWidth="1"/>
    <col min="13832" max="14080" width="9.140625" style="41"/>
    <col min="14081" max="14081" width="2.42578125" style="41" customWidth="1"/>
    <col min="14082" max="14082" width="43.42578125" style="41" customWidth="1"/>
    <col min="14083" max="14085" width="13.5703125" style="41" bestFit="1" customWidth="1"/>
    <col min="14086" max="14086" width="12.85546875" style="41" customWidth="1"/>
    <col min="14087" max="14087" width="13.42578125" style="41" customWidth="1"/>
    <col min="14088" max="14336" width="9.140625" style="41"/>
    <col min="14337" max="14337" width="2.42578125" style="41" customWidth="1"/>
    <col min="14338" max="14338" width="43.42578125" style="41" customWidth="1"/>
    <col min="14339" max="14341" width="13.5703125" style="41" bestFit="1" customWidth="1"/>
    <col min="14342" max="14342" width="12.85546875" style="41" customWidth="1"/>
    <col min="14343" max="14343" width="13.42578125" style="41" customWidth="1"/>
    <col min="14344" max="14592" width="9.140625" style="41"/>
    <col min="14593" max="14593" width="2.42578125" style="41" customWidth="1"/>
    <col min="14594" max="14594" width="43.42578125" style="41" customWidth="1"/>
    <col min="14595" max="14597" width="13.5703125" style="41" bestFit="1" customWidth="1"/>
    <col min="14598" max="14598" width="12.85546875" style="41" customWidth="1"/>
    <col min="14599" max="14599" width="13.42578125" style="41" customWidth="1"/>
    <col min="14600" max="14848" width="9.140625" style="41"/>
    <col min="14849" max="14849" width="2.42578125" style="41" customWidth="1"/>
    <col min="14850" max="14850" width="43.42578125" style="41" customWidth="1"/>
    <col min="14851" max="14853" width="13.5703125" style="41" bestFit="1" customWidth="1"/>
    <col min="14854" max="14854" width="12.85546875" style="41" customWidth="1"/>
    <col min="14855" max="14855" width="13.42578125" style="41" customWidth="1"/>
    <col min="14856" max="15104" width="9.140625" style="41"/>
    <col min="15105" max="15105" width="2.42578125" style="41" customWidth="1"/>
    <col min="15106" max="15106" width="43.42578125" style="41" customWidth="1"/>
    <col min="15107" max="15109" width="13.5703125" style="41" bestFit="1" customWidth="1"/>
    <col min="15110" max="15110" width="12.85546875" style="41" customWidth="1"/>
    <col min="15111" max="15111" width="13.42578125" style="41" customWidth="1"/>
    <col min="15112" max="15360" width="9.140625" style="41"/>
    <col min="15361" max="15361" width="2.42578125" style="41" customWidth="1"/>
    <col min="15362" max="15362" width="43.42578125" style="41" customWidth="1"/>
    <col min="15363" max="15365" width="13.5703125" style="41" bestFit="1" customWidth="1"/>
    <col min="15366" max="15366" width="12.85546875" style="41" customWidth="1"/>
    <col min="15367" max="15367" width="13.42578125" style="41" customWidth="1"/>
    <col min="15368" max="15616" width="9.140625" style="41"/>
    <col min="15617" max="15617" width="2.42578125" style="41" customWidth="1"/>
    <col min="15618" max="15618" width="43.42578125" style="41" customWidth="1"/>
    <col min="15619" max="15621" width="13.5703125" style="41" bestFit="1" customWidth="1"/>
    <col min="15622" max="15622" width="12.85546875" style="41" customWidth="1"/>
    <col min="15623" max="15623" width="13.42578125" style="41" customWidth="1"/>
    <col min="15624" max="15872" width="9.140625" style="41"/>
    <col min="15873" max="15873" width="2.42578125" style="41" customWidth="1"/>
    <col min="15874" max="15874" width="43.42578125" style="41" customWidth="1"/>
    <col min="15875" max="15877" width="13.5703125" style="41" bestFit="1" customWidth="1"/>
    <col min="15878" max="15878" width="12.85546875" style="41" customWidth="1"/>
    <col min="15879" max="15879" width="13.42578125" style="41" customWidth="1"/>
    <col min="15880" max="16128" width="9.140625" style="41"/>
    <col min="16129" max="16129" width="2.42578125" style="41" customWidth="1"/>
    <col min="16130" max="16130" width="43.42578125" style="41" customWidth="1"/>
    <col min="16131" max="16133" width="13.5703125" style="41" bestFit="1" customWidth="1"/>
    <col min="16134" max="16134" width="12.85546875" style="41" customWidth="1"/>
    <col min="16135" max="16135" width="13.42578125" style="41" customWidth="1"/>
    <col min="16136" max="16384" width="9.140625" style="41"/>
  </cols>
  <sheetData>
    <row r="1" spans="1:253" ht="14.25" customHeight="1">
      <c r="G1" s="44" t="s">
        <v>51</v>
      </c>
    </row>
    <row r="2" spans="1:253" ht="14.25" customHeight="1">
      <c r="A2" s="546" t="s">
        <v>52</v>
      </c>
      <c r="B2" s="546"/>
      <c r="C2" s="546"/>
      <c r="D2" s="546"/>
      <c r="E2" s="546"/>
      <c r="F2" s="546"/>
      <c r="G2" s="546"/>
    </row>
    <row r="3" spans="1:253" ht="14.25" customHeight="1">
      <c r="A3" s="547" t="s">
        <v>35</v>
      </c>
      <c r="B3" s="547"/>
      <c r="C3" s="547"/>
      <c r="D3" s="547"/>
      <c r="E3" s="547"/>
      <c r="F3" s="547"/>
      <c r="G3" s="547"/>
      <c r="H3" s="45"/>
      <c r="I3" s="45"/>
      <c r="J3" s="45"/>
      <c r="K3" s="45"/>
      <c r="L3" s="45"/>
      <c r="M3" s="45"/>
      <c r="N3" s="542" t="s">
        <v>35</v>
      </c>
      <c r="O3" s="542"/>
      <c r="P3" s="542"/>
      <c r="Q3" s="542"/>
      <c r="R3" s="542"/>
      <c r="S3" s="542"/>
      <c r="T3" s="542"/>
      <c r="U3" s="542"/>
      <c r="V3" s="542" t="s">
        <v>35</v>
      </c>
      <c r="W3" s="542"/>
      <c r="X3" s="542"/>
      <c r="Y3" s="542"/>
      <c r="Z3" s="542"/>
      <c r="AA3" s="542"/>
      <c r="AB3" s="542"/>
      <c r="AC3" s="542"/>
      <c r="AD3" s="542" t="s">
        <v>35</v>
      </c>
      <c r="AE3" s="542"/>
      <c r="AF3" s="542"/>
      <c r="AG3" s="542"/>
      <c r="AH3" s="542"/>
      <c r="AI3" s="542"/>
      <c r="AJ3" s="542"/>
      <c r="AK3" s="542"/>
      <c r="AL3" s="542" t="s">
        <v>35</v>
      </c>
      <c r="AM3" s="542"/>
      <c r="AN3" s="542"/>
      <c r="AO3" s="542"/>
      <c r="AP3" s="542"/>
      <c r="AQ3" s="542"/>
      <c r="AR3" s="542"/>
      <c r="AS3" s="542"/>
      <c r="AT3" s="542" t="s">
        <v>35</v>
      </c>
      <c r="AU3" s="542"/>
      <c r="AV3" s="542"/>
      <c r="AW3" s="542"/>
      <c r="AX3" s="542"/>
      <c r="AY3" s="542"/>
      <c r="AZ3" s="542"/>
      <c r="BA3" s="542"/>
      <c r="BB3" s="542" t="s">
        <v>35</v>
      </c>
      <c r="BC3" s="542"/>
      <c r="BD3" s="542"/>
      <c r="BE3" s="542"/>
      <c r="BF3" s="542"/>
      <c r="BG3" s="542"/>
      <c r="BH3" s="542"/>
      <c r="BI3" s="542"/>
      <c r="BJ3" s="542" t="s">
        <v>35</v>
      </c>
      <c r="BK3" s="542"/>
      <c r="BL3" s="542"/>
      <c r="BM3" s="542"/>
      <c r="BN3" s="542"/>
      <c r="BO3" s="542"/>
      <c r="BP3" s="542"/>
      <c r="BQ3" s="542"/>
      <c r="BR3" s="542" t="s">
        <v>35</v>
      </c>
      <c r="BS3" s="542"/>
      <c r="BT3" s="542"/>
      <c r="BU3" s="542"/>
      <c r="BV3" s="542"/>
      <c r="BW3" s="542"/>
      <c r="BX3" s="542"/>
      <c r="BY3" s="542"/>
      <c r="BZ3" s="542" t="s">
        <v>35</v>
      </c>
      <c r="CA3" s="542"/>
      <c r="CB3" s="542"/>
      <c r="CC3" s="542"/>
      <c r="CD3" s="542"/>
      <c r="CE3" s="542"/>
      <c r="CF3" s="542"/>
      <c r="CG3" s="542"/>
      <c r="CH3" s="542" t="s">
        <v>35</v>
      </c>
      <c r="CI3" s="542"/>
      <c r="CJ3" s="542"/>
      <c r="CK3" s="542"/>
      <c r="CL3" s="542"/>
      <c r="CM3" s="542"/>
      <c r="CN3" s="542"/>
      <c r="CO3" s="542"/>
      <c r="CP3" s="542" t="s">
        <v>35</v>
      </c>
      <c r="CQ3" s="542"/>
      <c r="CR3" s="542"/>
      <c r="CS3" s="542"/>
      <c r="CT3" s="542"/>
      <c r="CU3" s="542"/>
      <c r="CV3" s="542"/>
      <c r="CW3" s="542"/>
      <c r="CX3" s="542" t="s">
        <v>35</v>
      </c>
      <c r="CY3" s="542"/>
      <c r="CZ3" s="542"/>
      <c r="DA3" s="542"/>
      <c r="DB3" s="542"/>
      <c r="DC3" s="542"/>
      <c r="DD3" s="542"/>
      <c r="DE3" s="542"/>
      <c r="DF3" s="542" t="s">
        <v>35</v>
      </c>
      <c r="DG3" s="542"/>
      <c r="DH3" s="542"/>
      <c r="DI3" s="542"/>
      <c r="DJ3" s="542"/>
      <c r="DK3" s="542"/>
      <c r="DL3" s="542"/>
      <c r="DM3" s="542"/>
      <c r="DN3" s="542" t="s">
        <v>35</v>
      </c>
      <c r="DO3" s="542"/>
      <c r="DP3" s="542"/>
      <c r="DQ3" s="542"/>
      <c r="DR3" s="542"/>
      <c r="DS3" s="542"/>
      <c r="DT3" s="542"/>
      <c r="DU3" s="542"/>
      <c r="DV3" s="542" t="s">
        <v>35</v>
      </c>
      <c r="DW3" s="542"/>
      <c r="DX3" s="542"/>
      <c r="DY3" s="542"/>
      <c r="DZ3" s="542"/>
      <c r="EA3" s="542"/>
      <c r="EB3" s="542"/>
      <c r="EC3" s="542"/>
      <c r="ED3" s="542" t="s">
        <v>35</v>
      </c>
      <c r="EE3" s="542"/>
      <c r="EF3" s="542"/>
      <c r="EG3" s="542"/>
      <c r="EH3" s="542"/>
      <c r="EI3" s="542"/>
      <c r="EJ3" s="542"/>
      <c r="EK3" s="542"/>
      <c r="EL3" s="542" t="s">
        <v>35</v>
      </c>
      <c r="EM3" s="542"/>
      <c r="EN3" s="542"/>
      <c r="EO3" s="542"/>
      <c r="EP3" s="542"/>
      <c r="EQ3" s="542"/>
      <c r="ER3" s="542"/>
      <c r="ES3" s="542"/>
      <c r="ET3" s="542" t="s">
        <v>35</v>
      </c>
      <c r="EU3" s="542"/>
      <c r="EV3" s="542"/>
      <c r="EW3" s="542"/>
      <c r="EX3" s="542"/>
      <c r="EY3" s="542"/>
      <c r="EZ3" s="542"/>
      <c r="FA3" s="542"/>
      <c r="FB3" s="542" t="s">
        <v>35</v>
      </c>
      <c r="FC3" s="542"/>
      <c r="FD3" s="542"/>
      <c r="FE3" s="542"/>
      <c r="FF3" s="542"/>
      <c r="FG3" s="542"/>
      <c r="FH3" s="542"/>
      <c r="FI3" s="542"/>
      <c r="FJ3" s="542" t="s">
        <v>35</v>
      </c>
      <c r="FK3" s="542"/>
      <c r="FL3" s="542"/>
      <c r="FM3" s="542"/>
      <c r="FN3" s="542"/>
      <c r="FO3" s="542"/>
      <c r="FP3" s="542"/>
      <c r="FQ3" s="542"/>
      <c r="FR3" s="542" t="s">
        <v>35</v>
      </c>
      <c r="FS3" s="542"/>
      <c r="FT3" s="542"/>
      <c r="FU3" s="542"/>
      <c r="FV3" s="542"/>
      <c r="FW3" s="542"/>
      <c r="FX3" s="542"/>
      <c r="FY3" s="542"/>
      <c r="FZ3" s="542" t="s">
        <v>35</v>
      </c>
      <c r="GA3" s="542"/>
      <c r="GB3" s="542"/>
      <c r="GC3" s="542"/>
      <c r="GD3" s="542"/>
      <c r="GE3" s="542"/>
      <c r="GF3" s="542"/>
      <c r="GG3" s="542"/>
      <c r="GH3" s="542" t="s">
        <v>35</v>
      </c>
      <c r="GI3" s="542"/>
      <c r="GJ3" s="542"/>
      <c r="GK3" s="542"/>
      <c r="GL3" s="542"/>
      <c r="GM3" s="542"/>
      <c r="GN3" s="542"/>
      <c r="GO3" s="542"/>
      <c r="GP3" s="542" t="s">
        <v>35</v>
      </c>
      <c r="GQ3" s="542"/>
      <c r="GR3" s="542"/>
      <c r="GS3" s="542"/>
      <c r="GT3" s="542"/>
      <c r="GU3" s="542"/>
      <c r="GV3" s="542"/>
      <c r="GW3" s="542"/>
      <c r="GX3" s="542" t="s">
        <v>35</v>
      </c>
      <c r="GY3" s="542"/>
      <c r="GZ3" s="542"/>
      <c r="HA3" s="542"/>
      <c r="HB3" s="542"/>
      <c r="HC3" s="542"/>
      <c r="HD3" s="542"/>
      <c r="HE3" s="542"/>
      <c r="HF3" s="542" t="s">
        <v>35</v>
      </c>
      <c r="HG3" s="542"/>
      <c r="HH3" s="542"/>
      <c r="HI3" s="542"/>
      <c r="HJ3" s="542"/>
      <c r="HK3" s="542"/>
      <c r="HL3" s="542"/>
      <c r="HM3" s="542"/>
      <c r="HN3" s="542" t="s">
        <v>35</v>
      </c>
      <c r="HO3" s="542"/>
      <c r="HP3" s="542"/>
      <c r="HQ3" s="542"/>
      <c r="HR3" s="542"/>
      <c r="HS3" s="542"/>
      <c r="HT3" s="542"/>
      <c r="HU3" s="542"/>
      <c r="HV3" s="542" t="s">
        <v>35</v>
      </c>
      <c r="HW3" s="542"/>
      <c r="HX3" s="542"/>
      <c r="HY3" s="542"/>
      <c r="HZ3" s="542"/>
      <c r="IA3" s="542"/>
      <c r="IB3" s="542"/>
      <c r="IC3" s="542"/>
      <c r="ID3" s="542" t="s">
        <v>35</v>
      </c>
      <c r="IE3" s="542"/>
      <c r="IF3" s="542"/>
      <c r="IG3" s="542"/>
      <c r="IH3" s="542"/>
      <c r="II3" s="542"/>
      <c r="IJ3" s="542"/>
      <c r="IK3" s="542"/>
      <c r="IL3" s="542" t="s">
        <v>35</v>
      </c>
      <c r="IM3" s="542"/>
      <c r="IN3" s="542"/>
      <c r="IO3" s="542"/>
      <c r="IP3" s="542"/>
      <c r="IQ3" s="542"/>
      <c r="IR3" s="542"/>
      <c r="IS3" s="542"/>
    </row>
    <row r="4" spans="1:253" ht="14.25" customHeight="1">
      <c r="A4" s="542" t="s">
        <v>34</v>
      </c>
      <c r="B4" s="542"/>
      <c r="C4" s="542"/>
      <c r="D4" s="542"/>
      <c r="E4" s="542"/>
      <c r="F4" s="542"/>
      <c r="G4" s="542"/>
    </row>
    <row r="5" spans="1:253" ht="18" customHeight="1">
      <c r="A5" s="552" t="s">
        <v>53</v>
      </c>
      <c r="B5" s="552"/>
      <c r="C5" s="552"/>
      <c r="D5" s="552"/>
      <c r="E5" s="552"/>
      <c r="F5" s="552"/>
      <c r="G5" s="552"/>
    </row>
    <row r="6" spans="1:253" ht="16.5" customHeight="1">
      <c r="A6" s="553" t="s">
        <v>54</v>
      </c>
      <c r="B6" s="553"/>
      <c r="C6" s="553"/>
      <c r="D6" s="553"/>
      <c r="E6" s="553"/>
      <c r="F6" s="553"/>
      <c r="G6" s="553"/>
    </row>
    <row r="7" spans="1:253" ht="15" customHeight="1">
      <c r="A7" s="554"/>
      <c r="B7" s="554"/>
      <c r="D7" s="46"/>
      <c r="E7" s="536" t="s">
        <v>28</v>
      </c>
      <c r="F7" s="536"/>
      <c r="G7" s="536"/>
    </row>
    <row r="8" spans="1:253" s="51" customFormat="1" ht="14.25" customHeight="1">
      <c r="A8" s="47"/>
      <c r="B8" s="48" t="s">
        <v>29</v>
      </c>
      <c r="C8" s="49" t="s">
        <v>14</v>
      </c>
      <c r="D8" s="49" t="s">
        <v>30</v>
      </c>
      <c r="E8" s="49" t="s">
        <v>36</v>
      </c>
      <c r="F8" s="50" t="s">
        <v>40</v>
      </c>
      <c r="G8" s="50" t="s">
        <v>44</v>
      </c>
    </row>
    <row r="9" spans="1:253" s="56" customFormat="1" ht="14.1" customHeight="1">
      <c r="A9" s="52" t="s">
        <v>55</v>
      </c>
      <c r="B9" s="53"/>
      <c r="C9" s="54">
        <f>+C10+C24+C26</f>
        <v>652863.31466373999</v>
      </c>
      <c r="D9" s="54">
        <f>+D10+D24+D26</f>
        <v>774677.18997650966</v>
      </c>
      <c r="E9" s="55">
        <f>+E10+E24+E26</f>
        <v>772995.4590809301</v>
      </c>
      <c r="F9" s="55">
        <f>+F10+F24+F26</f>
        <v>739845.85</v>
      </c>
      <c r="G9" s="55">
        <f>+G10+G24+G26</f>
        <v>869094.46000000008</v>
      </c>
    </row>
    <row r="10" spans="1:253" s="56" customFormat="1" ht="14.1" customHeight="1">
      <c r="A10" s="57" t="s">
        <v>56</v>
      </c>
      <c r="B10" s="53"/>
      <c r="C10" s="54">
        <f>C11+C18</f>
        <v>609179.88117837009</v>
      </c>
      <c r="D10" s="54">
        <f>D11+D18</f>
        <v>726717.59997650969</v>
      </c>
      <c r="E10" s="55">
        <f>E11+E18</f>
        <v>733370.08559338015</v>
      </c>
      <c r="F10" s="55">
        <f>F11+F18</f>
        <v>705498.24</v>
      </c>
      <c r="G10" s="55">
        <f>G11+G18</f>
        <v>824946.4</v>
      </c>
    </row>
    <row r="11" spans="1:253" ht="14.1" customHeight="1">
      <c r="A11" s="58"/>
      <c r="B11" s="59" t="s">
        <v>57</v>
      </c>
      <c r="C11" s="54">
        <f>SUM(C12:C17)</f>
        <v>553866.48186746007</v>
      </c>
      <c r="D11" s="54">
        <f>SUM(D12:D17)</f>
        <v>659491.50135776971</v>
      </c>
      <c r="E11" s="55">
        <f>SUM(E12:E17)</f>
        <v>643376.2999989501</v>
      </c>
      <c r="F11" s="55">
        <f>SUM(F12:F17)</f>
        <v>613390.49</v>
      </c>
      <c r="G11" s="55">
        <f>SUM(G12:G17)</f>
        <v>761056.63</v>
      </c>
    </row>
    <row r="12" spans="1:253" ht="14.1" customHeight="1">
      <c r="A12" s="58"/>
      <c r="B12" s="60" t="s">
        <v>58</v>
      </c>
      <c r="C12" s="61">
        <v>144846.05603399</v>
      </c>
      <c r="D12" s="61">
        <v>154790.03229007</v>
      </c>
      <c r="E12" s="62">
        <v>188303.81393805996</v>
      </c>
      <c r="F12" s="63">
        <v>213233.05</v>
      </c>
      <c r="G12" s="63">
        <v>221483.53</v>
      </c>
    </row>
    <row r="13" spans="1:253" ht="14.1" customHeight="1">
      <c r="A13" s="58"/>
      <c r="B13" s="60" t="s">
        <v>59</v>
      </c>
      <c r="C13" s="61">
        <v>4136.9371616399994</v>
      </c>
      <c r="D13" s="61">
        <v>5097.7517863399971</v>
      </c>
      <c r="E13" s="62">
        <v>6006.2446266699999</v>
      </c>
      <c r="F13" s="61">
        <v>6508.11</v>
      </c>
      <c r="G13" s="61">
        <v>6883.57</v>
      </c>
    </row>
    <row r="14" spans="1:253" ht="14.1" customHeight="1">
      <c r="A14" s="58"/>
      <c r="B14" s="60" t="s">
        <v>60</v>
      </c>
      <c r="C14" s="61">
        <v>18294.028482600002</v>
      </c>
      <c r="D14" s="61">
        <v>19332.330981709998</v>
      </c>
      <c r="E14" s="62">
        <v>109.73946298</v>
      </c>
      <c r="F14" s="61">
        <v>4.3099999999999996</v>
      </c>
      <c r="G14" s="61">
        <v>0.44</v>
      </c>
    </row>
    <row r="15" spans="1:253" ht="14.1" customHeight="1">
      <c r="A15" s="58"/>
      <c r="B15" s="59" t="s">
        <v>61</v>
      </c>
      <c r="C15" s="61">
        <v>278568.94423394999</v>
      </c>
      <c r="D15" s="61">
        <v>348049.43672697968</v>
      </c>
      <c r="E15" s="62">
        <v>303310.61172302003</v>
      </c>
      <c r="F15" s="63">
        <v>269747.59999999998</v>
      </c>
      <c r="G15" s="63">
        <v>353736.72</v>
      </c>
    </row>
    <row r="16" spans="1:253" ht="14.1" customHeight="1">
      <c r="A16" s="58"/>
      <c r="B16" s="59" t="s">
        <v>62</v>
      </c>
      <c r="C16" s="61">
        <v>103058.75905815</v>
      </c>
      <c r="D16" s="61">
        <v>126865.35627622</v>
      </c>
      <c r="E16" s="62">
        <v>143319.03345966002</v>
      </c>
      <c r="F16" s="63">
        <v>123790.3</v>
      </c>
      <c r="G16" s="63">
        <v>178951.85</v>
      </c>
    </row>
    <row r="17" spans="1:7" ht="14.1" customHeight="1">
      <c r="A17" s="58"/>
      <c r="B17" s="59" t="s">
        <v>63</v>
      </c>
      <c r="C17" s="61">
        <v>4961.7568971299997</v>
      </c>
      <c r="D17" s="61">
        <v>5356.5932964500007</v>
      </c>
      <c r="E17" s="62">
        <v>2326.85678856</v>
      </c>
      <c r="F17" s="63">
        <v>107.12</v>
      </c>
      <c r="G17" s="63">
        <v>0.52</v>
      </c>
    </row>
    <row r="18" spans="1:7" ht="14.1" customHeight="1">
      <c r="A18" s="58"/>
      <c r="B18" s="59" t="s">
        <v>64</v>
      </c>
      <c r="C18" s="54">
        <f>SUM(C19:C23)</f>
        <v>55313.39931090999</v>
      </c>
      <c r="D18" s="54">
        <f>SUM(D19:D23)</f>
        <v>67226.098618740012</v>
      </c>
      <c r="E18" s="55">
        <f>SUM(E19:E23)</f>
        <v>89993.785594430025</v>
      </c>
      <c r="F18" s="55">
        <f>SUM(F19:F23)</f>
        <v>92107.75</v>
      </c>
      <c r="G18" s="55">
        <f>SUM(G19:G23)</f>
        <v>63889.77</v>
      </c>
    </row>
    <row r="19" spans="1:7" ht="14.1" customHeight="1">
      <c r="A19" s="58"/>
      <c r="B19" s="59" t="s">
        <v>65</v>
      </c>
      <c r="C19" s="61">
        <v>27203.652497649997</v>
      </c>
      <c r="D19" s="61">
        <v>33046.542305200011</v>
      </c>
      <c r="E19" s="62">
        <v>45620.899372880005</v>
      </c>
      <c r="F19" s="63">
        <v>36884.910000000003</v>
      </c>
      <c r="G19" s="63">
        <v>28509.08</v>
      </c>
    </row>
    <row r="20" spans="1:7" ht="14.1" customHeight="1">
      <c r="A20" s="58"/>
      <c r="B20" s="59" t="s">
        <v>66</v>
      </c>
      <c r="C20" s="61">
        <v>14635.363739279999</v>
      </c>
      <c r="D20" s="61">
        <v>17174.585675480001</v>
      </c>
      <c r="E20" s="62">
        <v>24626.35732159</v>
      </c>
      <c r="F20" s="63">
        <v>26090.19</v>
      </c>
      <c r="G20" s="63">
        <v>25209.95</v>
      </c>
    </row>
    <row r="21" spans="1:7" ht="14.1" customHeight="1">
      <c r="A21" s="58"/>
      <c r="B21" s="59" t="s">
        <v>67</v>
      </c>
      <c r="C21" s="61">
        <v>745.68273623999994</v>
      </c>
      <c r="D21" s="61">
        <v>973.37928121000004</v>
      </c>
      <c r="E21" s="62">
        <v>2903.36742392</v>
      </c>
      <c r="F21" s="63">
        <v>2344.84</v>
      </c>
      <c r="G21" s="63">
        <v>2653.19</v>
      </c>
    </row>
    <row r="22" spans="1:7" ht="14.1" customHeight="1">
      <c r="A22" s="58"/>
      <c r="B22" s="59" t="s">
        <v>68</v>
      </c>
      <c r="C22" s="61">
        <v>0.90353600000000001</v>
      </c>
      <c r="D22" s="61">
        <v>1.18920852</v>
      </c>
      <c r="E22" s="62">
        <v>0.69392399999999999</v>
      </c>
      <c r="F22" s="63">
        <v>0.52</v>
      </c>
      <c r="G22" s="63">
        <v>0.59</v>
      </c>
    </row>
    <row r="23" spans="1:7" ht="14.1" customHeight="1">
      <c r="A23" s="58"/>
      <c r="B23" s="59" t="s">
        <v>69</v>
      </c>
      <c r="C23" s="61">
        <v>12727.79680174</v>
      </c>
      <c r="D23" s="61">
        <v>16030.402148330002</v>
      </c>
      <c r="E23" s="62">
        <v>16842.467552040001</v>
      </c>
      <c r="F23" s="63">
        <v>26787.29</v>
      </c>
      <c r="G23" s="63">
        <v>7516.96</v>
      </c>
    </row>
    <row r="24" spans="1:7" s="56" customFormat="1" ht="14.1" customHeight="1">
      <c r="A24" s="57" t="s">
        <v>70</v>
      </c>
      <c r="B24" s="53"/>
      <c r="C24" s="54">
        <v>40265.57</v>
      </c>
      <c r="D24" s="54">
        <v>42435.77</v>
      </c>
      <c r="E24" s="55">
        <v>29584.2</v>
      </c>
      <c r="F24" s="64">
        <v>19191.849999999999</v>
      </c>
      <c r="G24" s="64">
        <v>35447.660000000003</v>
      </c>
    </row>
    <row r="25" spans="1:7" s="56" customFormat="1" ht="14.1" customHeight="1">
      <c r="A25" s="57" t="s">
        <v>71</v>
      </c>
      <c r="B25" s="53"/>
      <c r="C25" s="54">
        <f>C26+C27</f>
        <v>6358.0774853700004</v>
      </c>
      <c r="D25" s="54">
        <f>D26+D27</f>
        <v>8759.09</v>
      </c>
      <c r="E25" s="55">
        <f>E26+E27</f>
        <v>13107.29348755</v>
      </c>
      <c r="F25" s="55">
        <f>F26+F27</f>
        <v>16943.91</v>
      </c>
      <c r="G25" s="55">
        <f>G26+G27</f>
        <v>8703.01</v>
      </c>
    </row>
    <row r="26" spans="1:7" ht="14.1" customHeight="1">
      <c r="A26" s="58"/>
      <c r="B26" s="65" t="s">
        <v>72</v>
      </c>
      <c r="C26" s="61">
        <v>3417.86348537</v>
      </c>
      <c r="D26" s="61">
        <v>5523.82</v>
      </c>
      <c r="E26" s="62">
        <v>10041.173487549999</v>
      </c>
      <c r="F26" s="63">
        <v>15155.76</v>
      </c>
      <c r="G26" s="63">
        <v>8700.4</v>
      </c>
    </row>
    <row r="27" spans="1:7" ht="14.1" customHeight="1">
      <c r="A27" s="58"/>
      <c r="B27" s="65" t="s">
        <v>73</v>
      </c>
      <c r="C27" s="61">
        <v>2940.2139999999999</v>
      </c>
      <c r="D27" s="61">
        <v>3235.27</v>
      </c>
      <c r="E27" s="62">
        <v>3066.12</v>
      </c>
      <c r="F27" s="63">
        <v>1788.15</v>
      </c>
      <c r="G27" s="63">
        <v>2.61</v>
      </c>
    </row>
    <row r="28" spans="1:7" s="56" customFormat="1" ht="14.1" customHeight="1">
      <c r="A28" s="57" t="s">
        <v>74</v>
      </c>
      <c r="B28" s="53"/>
      <c r="C28" s="54">
        <f>SUM(C29:C31)</f>
        <v>837247.78846937045</v>
      </c>
      <c r="D28" s="54">
        <f>SUM(D29:D31)</f>
        <v>1087279.82</v>
      </c>
      <c r="E28" s="55">
        <f>SUM(E29:E31)</f>
        <v>1110457.0899999999</v>
      </c>
      <c r="F28" s="55">
        <f>SUM(F29:F31)</f>
        <v>1091135.2000000002</v>
      </c>
      <c r="G28" s="55">
        <f>SUM(G29:G31)</f>
        <v>1196675.9600000002</v>
      </c>
    </row>
    <row r="29" spans="1:7" ht="14.1" customHeight="1">
      <c r="A29" s="58"/>
      <c r="B29" s="66" t="s">
        <v>75</v>
      </c>
      <c r="C29" s="61">
        <v>518616.13884141046</v>
      </c>
      <c r="D29" s="61">
        <v>696919.55</v>
      </c>
      <c r="E29" s="62">
        <v>716417.58</v>
      </c>
      <c r="F29" s="61">
        <v>784148.9</v>
      </c>
      <c r="G29" s="61">
        <v>846217.31</v>
      </c>
    </row>
    <row r="30" spans="1:7" ht="14.1" customHeight="1">
      <c r="A30" s="58"/>
      <c r="B30" s="66" t="s">
        <v>76</v>
      </c>
      <c r="C30" s="61">
        <v>208748.33486644996</v>
      </c>
      <c r="D30" s="61">
        <v>270713.67</v>
      </c>
      <c r="E30" s="62">
        <v>241562.52</v>
      </c>
      <c r="F30" s="61">
        <v>189084.7</v>
      </c>
      <c r="G30" s="61">
        <v>228836.09</v>
      </c>
    </row>
    <row r="31" spans="1:7" ht="14.1" customHeight="1">
      <c r="A31" s="58"/>
      <c r="B31" s="66" t="s">
        <v>77</v>
      </c>
      <c r="C31" s="61">
        <v>109883.31476150997</v>
      </c>
      <c r="D31" s="61">
        <v>119646.6</v>
      </c>
      <c r="E31" s="62">
        <v>152476.99</v>
      </c>
      <c r="F31" s="61">
        <v>117901.6</v>
      </c>
      <c r="G31" s="61">
        <v>121622.56</v>
      </c>
    </row>
    <row r="32" spans="1:7" s="56" customFormat="1" ht="14.1" customHeight="1">
      <c r="A32" s="57" t="s">
        <v>78</v>
      </c>
      <c r="B32" s="53"/>
      <c r="C32" s="54">
        <f>C9-C28</f>
        <v>-184384.47380563046</v>
      </c>
      <c r="D32" s="54">
        <f>D9-D28</f>
        <v>-312602.6300234904</v>
      </c>
      <c r="E32" s="55">
        <f>E9-E28</f>
        <v>-337461.63091906975</v>
      </c>
      <c r="F32" s="55">
        <f>F9-F28</f>
        <v>-351289.35000000021</v>
      </c>
      <c r="G32" s="55">
        <f>G9-G28</f>
        <v>-327581.50000000012</v>
      </c>
    </row>
    <row r="33" spans="1:7" s="56" customFormat="1" ht="14.1" customHeight="1">
      <c r="A33" s="57" t="s">
        <v>79</v>
      </c>
      <c r="B33" s="53"/>
      <c r="C33" s="54">
        <f>C34+C35+C36</f>
        <v>837247.78846937034</v>
      </c>
      <c r="D33" s="54">
        <f>D34+D35+D36</f>
        <v>1087279.8274584017</v>
      </c>
      <c r="E33" s="54">
        <f>E34+E35+E36</f>
        <v>1110457.08923358</v>
      </c>
      <c r="F33" s="54">
        <f>F34+F35+F36</f>
        <v>1091135.2</v>
      </c>
      <c r="G33" s="54">
        <f>G34+G35+G36</f>
        <v>1196675.96</v>
      </c>
    </row>
    <row r="34" spans="1:7" ht="14.1" customHeight="1">
      <c r="A34" s="58"/>
      <c r="B34" s="60" t="s">
        <v>33</v>
      </c>
      <c r="C34" s="61">
        <v>737406.33064193034</v>
      </c>
      <c r="D34" s="61">
        <v>955728.4337143217</v>
      </c>
      <c r="E34" s="62">
        <v>963185.88</v>
      </c>
      <c r="F34" s="61">
        <v>951430.7</v>
      </c>
      <c r="G34" s="61">
        <v>984596.46</v>
      </c>
    </row>
    <row r="35" spans="1:7" ht="14.1" customHeight="1">
      <c r="A35" s="58"/>
      <c r="B35" s="60" t="s">
        <v>80</v>
      </c>
      <c r="C35" s="61">
        <v>59022.204642810015</v>
      </c>
      <c r="D35" s="61">
        <v>39318.670896119998</v>
      </c>
      <c r="E35" s="62">
        <v>124372.54900504007</v>
      </c>
      <c r="F35" s="61">
        <v>116488.8</v>
      </c>
      <c r="G35" s="61">
        <v>175598.18</v>
      </c>
    </row>
    <row r="36" spans="1:7" ht="14.1" customHeight="1">
      <c r="A36" s="58"/>
      <c r="B36" s="60" t="s">
        <v>81</v>
      </c>
      <c r="C36" s="61">
        <v>40819.253184630004</v>
      </c>
      <c r="D36" s="61">
        <v>92232.722847959973</v>
      </c>
      <c r="E36" s="62">
        <v>22898.660228539989</v>
      </c>
      <c r="F36" s="61">
        <v>23215.7</v>
      </c>
      <c r="G36" s="61">
        <v>36481.32</v>
      </c>
    </row>
    <row r="37" spans="1:7" s="56" customFormat="1" ht="24.75" customHeight="1">
      <c r="A37" s="548" t="s">
        <v>82</v>
      </c>
      <c r="B37" s="549"/>
      <c r="C37" s="67">
        <f>SUM(C38:C47)</f>
        <v>837247.78846936964</v>
      </c>
      <c r="D37" s="67">
        <f>SUM(D38:D47)</f>
        <v>1087279.8274583993</v>
      </c>
      <c r="E37" s="67">
        <f>SUM(E38:E47)</f>
        <v>957980.1021446801</v>
      </c>
      <c r="F37" s="67">
        <f>SUM(F38:F47)</f>
        <v>1091135.2000000002</v>
      </c>
      <c r="G37" s="67">
        <f>SUM(G38:G47)</f>
        <v>1075053.3700000001</v>
      </c>
    </row>
    <row r="38" spans="1:7" ht="14.1" customHeight="1">
      <c r="A38" s="58"/>
      <c r="B38" s="60" t="s">
        <v>83</v>
      </c>
      <c r="C38" s="61">
        <v>203594.46258270985</v>
      </c>
      <c r="D38" s="61">
        <v>403628.14548939961</v>
      </c>
      <c r="E38" s="62">
        <v>421974.68965213047</v>
      </c>
      <c r="F38" s="61">
        <v>522948.8</v>
      </c>
      <c r="G38" s="61">
        <v>570470.73</v>
      </c>
    </row>
    <row r="39" spans="1:7" ht="14.1" customHeight="1">
      <c r="A39" s="58"/>
      <c r="B39" s="60" t="s">
        <v>84</v>
      </c>
      <c r="C39" s="61">
        <v>43115.459555119967</v>
      </c>
      <c r="D39" s="61">
        <v>48006.690666559982</v>
      </c>
      <c r="E39" s="62">
        <v>50014.657781299968</v>
      </c>
      <c r="F39" s="61">
        <v>49791.4</v>
      </c>
      <c r="G39" s="61">
        <v>51913.85</v>
      </c>
    </row>
    <row r="40" spans="1:7" ht="14.1" customHeight="1">
      <c r="A40" s="58"/>
      <c r="B40" s="60" t="s">
        <v>85</v>
      </c>
      <c r="C40" s="61">
        <v>56991.540807139892</v>
      </c>
      <c r="D40" s="61">
        <v>53921.254989489913</v>
      </c>
      <c r="E40" s="62">
        <v>47984.923139249986</v>
      </c>
      <c r="F40" s="61">
        <v>51863.8</v>
      </c>
      <c r="G40" s="61">
        <v>57042.92</v>
      </c>
    </row>
    <row r="41" spans="1:7" ht="14.1" customHeight="1">
      <c r="A41" s="58"/>
      <c r="B41" s="60" t="s">
        <v>86</v>
      </c>
      <c r="C41" s="61">
        <v>287379.68943511974</v>
      </c>
      <c r="D41" s="61">
        <v>389679.14744932973</v>
      </c>
      <c r="E41" s="62">
        <v>271074.43963679986</v>
      </c>
      <c r="F41" s="61">
        <v>264436.40000000002</v>
      </c>
      <c r="G41" s="61">
        <v>188141.99</v>
      </c>
    </row>
    <row r="42" spans="1:7" ht="14.1" customHeight="1">
      <c r="A42" s="58"/>
      <c r="B42" s="60" t="s">
        <v>87</v>
      </c>
      <c r="C42" s="61">
        <v>6352.4979677600086</v>
      </c>
      <c r="D42" s="61">
        <v>15361.180942510016</v>
      </c>
      <c r="E42" s="62">
        <v>10566.901248789996</v>
      </c>
      <c r="F42" s="61">
        <v>13593.2</v>
      </c>
      <c r="G42" s="61">
        <v>5375.9</v>
      </c>
    </row>
    <row r="43" spans="1:7" ht="14.1" customHeight="1">
      <c r="A43" s="58"/>
      <c r="B43" s="60" t="s">
        <v>88</v>
      </c>
      <c r="C43" s="61">
        <v>41030.491247529972</v>
      </c>
      <c r="D43" s="61">
        <v>50913.834107570045</v>
      </c>
      <c r="E43" s="62">
        <v>35791.03767784001</v>
      </c>
      <c r="F43" s="61">
        <v>35189.5</v>
      </c>
      <c r="G43" s="61">
        <v>36718.879999999997</v>
      </c>
    </row>
    <row r="44" spans="1:7" ht="14.1" customHeight="1">
      <c r="A44" s="58"/>
      <c r="B44" s="60" t="s">
        <v>89</v>
      </c>
      <c r="C44" s="61">
        <v>45357.536092249997</v>
      </c>
      <c r="D44" s="61">
        <v>35921.048218599994</v>
      </c>
      <c r="E44" s="62">
        <v>35999.242888999994</v>
      </c>
      <c r="F44" s="61">
        <v>40195.800000000003</v>
      </c>
      <c r="G44" s="61">
        <v>49513.120000000003</v>
      </c>
    </row>
    <row r="45" spans="1:7" ht="14.1" customHeight="1">
      <c r="A45" s="58"/>
      <c r="B45" s="60" t="s">
        <v>90</v>
      </c>
      <c r="C45" s="61">
        <v>6486.6364354500038</v>
      </c>
      <c r="D45" s="61">
        <v>5265.1251166399989</v>
      </c>
      <c r="E45" s="62">
        <v>6042.1521751199989</v>
      </c>
      <c r="F45" s="61">
        <v>6848.9</v>
      </c>
      <c r="G45" s="61">
        <v>4060.23</v>
      </c>
    </row>
    <row r="46" spans="1:7" ht="14.1" customHeight="1">
      <c r="A46" s="58"/>
      <c r="B46" s="60" t="s">
        <v>91</v>
      </c>
      <c r="C46" s="61">
        <v>108590.05955774008</v>
      </c>
      <c r="D46" s="61">
        <v>45019.031834310023</v>
      </c>
      <c r="E46" s="62">
        <v>36217.810092530017</v>
      </c>
      <c r="F46" s="61">
        <v>39400.9</v>
      </c>
      <c r="G46" s="61">
        <v>37145.760000000002</v>
      </c>
    </row>
    <row r="47" spans="1:7" ht="14.1" customHeight="1">
      <c r="A47" s="58"/>
      <c r="B47" s="68" t="s">
        <v>92</v>
      </c>
      <c r="C47" s="61">
        <v>38349.414788549999</v>
      </c>
      <c r="D47" s="61">
        <v>39564.368643989998</v>
      </c>
      <c r="E47" s="62">
        <v>42314.247851920016</v>
      </c>
      <c r="F47" s="61">
        <v>66866.5</v>
      </c>
      <c r="G47" s="61">
        <v>74669.990000000005</v>
      </c>
    </row>
    <row r="48" spans="1:7" ht="14.1" customHeight="1">
      <c r="A48" s="57" t="s">
        <v>93</v>
      </c>
      <c r="B48" s="60"/>
      <c r="C48" s="61"/>
      <c r="D48" s="61"/>
      <c r="E48" s="62"/>
      <c r="F48" s="69"/>
      <c r="G48" s="70"/>
    </row>
    <row r="49" spans="1:16" ht="14.1" customHeight="1">
      <c r="A49" s="58" t="s">
        <v>94</v>
      </c>
      <c r="B49" s="71"/>
      <c r="C49" s="54">
        <f>C50+C51</f>
        <v>697689.44</v>
      </c>
      <c r="D49" s="54">
        <f>D50+D51</f>
        <v>915313.08000000007</v>
      </c>
      <c r="E49" s="55">
        <f>E50+E51</f>
        <v>1048156.7</v>
      </c>
      <c r="F49" s="55">
        <f>F50+F51</f>
        <v>1419876.1</v>
      </c>
      <c r="G49" s="55">
        <f>G50+G51</f>
        <v>1737636.9</v>
      </c>
    </row>
    <row r="50" spans="1:16" ht="14.1" customHeight="1">
      <c r="A50" s="58" t="s">
        <v>95</v>
      </c>
      <c r="B50" s="71"/>
      <c r="C50" s="62">
        <v>413978.8</v>
      </c>
      <c r="D50" s="62">
        <v>524151.53</v>
      </c>
      <c r="E50" s="62">
        <v>594926.19999999995</v>
      </c>
      <c r="F50" s="70">
        <v>806140.7</v>
      </c>
      <c r="G50" s="70">
        <v>934695.2</v>
      </c>
    </row>
    <row r="51" spans="1:16" ht="14.1" customHeight="1">
      <c r="A51" s="58" t="s">
        <v>96</v>
      </c>
      <c r="B51" s="71"/>
      <c r="C51" s="62">
        <v>283710.64</v>
      </c>
      <c r="D51" s="62">
        <v>391161.55</v>
      </c>
      <c r="E51" s="62">
        <v>453230.5</v>
      </c>
      <c r="F51" s="62">
        <v>613735.4</v>
      </c>
      <c r="G51" s="62">
        <v>802941.7</v>
      </c>
    </row>
    <row r="52" spans="1:16" ht="14.1" customHeight="1">
      <c r="A52" s="58" t="s">
        <v>97</v>
      </c>
      <c r="B52" s="71"/>
      <c r="C52" s="61">
        <v>88337.8</v>
      </c>
      <c r="D52" s="61">
        <v>142036.81</v>
      </c>
      <c r="E52" s="62">
        <v>96382</v>
      </c>
      <c r="F52" s="62">
        <v>193485.54</v>
      </c>
      <c r="G52" s="61">
        <v>226107.26</v>
      </c>
    </row>
    <row r="53" spans="1:16" ht="14.1" customHeight="1">
      <c r="A53" s="58" t="s">
        <v>98</v>
      </c>
      <c r="B53" s="71"/>
      <c r="C53" s="61">
        <v>22703.22</v>
      </c>
      <c r="D53" s="61">
        <v>18589.22</v>
      </c>
      <c r="E53" s="62">
        <v>20038.900000000001</v>
      </c>
      <c r="F53" s="61">
        <v>23560.45</v>
      </c>
      <c r="G53" s="61">
        <v>23268.6</v>
      </c>
    </row>
    <row r="54" spans="1:16" ht="14.1" customHeight="1">
      <c r="A54" s="58" t="s">
        <v>99</v>
      </c>
      <c r="B54" s="71"/>
      <c r="C54" s="61">
        <v>38561.4</v>
      </c>
      <c r="D54" s="61">
        <v>37084.61</v>
      </c>
      <c r="E54" s="62">
        <v>34313.1</v>
      </c>
      <c r="F54" s="61">
        <v>33977.03</v>
      </c>
      <c r="G54" s="61">
        <v>36901.1</v>
      </c>
    </row>
    <row r="55" spans="1:16" ht="14.1" customHeight="1">
      <c r="A55" s="58" t="s">
        <v>100</v>
      </c>
      <c r="B55" s="71"/>
      <c r="C55" s="54">
        <f>C56+C57</f>
        <v>71288.320000000007</v>
      </c>
      <c r="D55" s="54">
        <f>D56+D57</f>
        <v>71921.14</v>
      </c>
      <c r="E55" s="55">
        <f>E56+E57</f>
        <v>75066.5</v>
      </c>
      <c r="F55" s="72">
        <f>F56+F57</f>
        <v>26060.28</v>
      </c>
      <c r="G55" s="72">
        <f>G56+G57</f>
        <v>34634.1</v>
      </c>
    </row>
    <row r="56" spans="1:16" ht="14.1" customHeight="1">
      <c r="A56" s="58" t="s">
        <v>101</v>
      </c>
      <c r="B56" s="71"/>
      <c r="C56" s="61">
        <v>45321.590000000004</v>
      </c>
      <c r="D56" s="61">
        <v>49471.54</v>
      </c>
      <c r="E56" s="62">
        <v>50522.5</v>
      </c>
      <c r="F56" s="73">
        <v>20822.55</v>
      </c>
      <c r="G56" s="73">
        <v>28460.6</v>
      </c>
    </row>
    <row r="57" spans="1:16" ht="14.1" customHeight="1">
      <c r="A57" s="58" t="s">
        <v>102</v>
      </c>
      <c r="B57" s="71"/>
      <c r="C57" s="61">
        <v>25966.730000000003</v>
      </c>
      <c r="D57" s="61">
        <v>22449.600000000002</v>
      </c>
      <c r="E57" s="62">
        <v>24544</v>
      </c>
      <c r="F57" s="73">
        <v>5237.7299999999996</v>
      </c>
      <c r="G57" s="73">
        <v>6173.5</v>
      </c>
    </row>
    <row r="58" spans="1:16" s="77" customFormat="1" ht="14.1" customHeight="1">
      <c r="A58" s="74" t="s">
        <v>103</v>
      </c>
      <c r="B58" s="75"/>
      <c r="C58" s="54">
        <v>2642595.3486882928</v>
      </c>
      <c r="D58" s="54">
        <v>3007246</v>
      </c>
      <c r="E58" s="55">
        <v>3464319</v>
      </c>
      <c r="F58" s="76">
        <v>3767040</v>
      </c>
      <c r="G58" s="76">
        <v>4266320</v>
      </c>
    </row>
    <row r="59" spans="1:16" ht="14.1" customHeight="1">
      <c r="A59" s="78"/>
      <c r="B59" s="79"/>
      <c r="C59" s="80"/>
      <c r="D59" s="80"/>
      <c r="E59" s="81"/>
      <c r="F59" s="82"/>
      <c r="G59" s="82"/>
    </row>
    <row r="60" spans="1:16" ht="14.25" customHeight="1">
      <c r="C60" s="83"/>
      <c r="D60" s="83"/>
      <c r="E60" s="83"/>
      <c r="F60" s="84"/>
    </row>
    <row r="61" spans="1:16" ht="14.25" customHeight="1">
      <c r="C61" s="83"/>
      <c r="D61" s="83"/>
      <c r="E61" s="83"/>
      <c r="F61" s="84"/>
    </row>
    <row r="62" spans="1:16" ht="14.25" customHeight="1">
      <c r="C62" s="83"/>
      <c r="D62" s="83"/>
      <c r="E62" s="83"/>
      <c r="F62" s="84"/>
    </row>
    <row r="63" spans="1:16" ht="14.25" customHeight="1">
      <c r="C63" s="83"/>
      <c r="D63" s="83"/>
      <c r="E63" s="83"/>
      <c r="F63" s="84"/>
      <c r="G63" s="550"/>
      <c r="H63" s="550"/>
      <c r="I63" s="550"/>
      <c r="J63" s="550"/>
      <c r="K63" s="550"/>
      <c r="L63" s="550"/>
      <c r="M63" s="550"/>
      <c r="N63" s="550"/>
      <c r="O63" s="550"/>
      <c r="P63" s="550"/>
    </row>
    <row r="64" spans="1:16" ht="14.25" customHeight="1">
      <c r="C64" s="83"/>
      <c r="D64" s="83"/>
      <c r="E64" s="83"/>
      <c r="F64" s="84"/>
      <c r="G64" s="551"/>
      <c r="H64" s="551"/>
      <c r="I64" s="551"/>
      <c r="J64" s="551"/>
      <c r="K64" s="551"/>
      <c r="L64" s="551"/>
      <c r="M64" s="551"/>
      <c r="N64" s="551"/>
      <c r="O64" s="551"/>
      <c r="P64" s="551"/>
    </row>
    <row r="65" spans="3:6" ht="14.25" customHeight="1">
      <c r="C65" s="83"/>
      <c r="D65" s="83"/>
      <c r="E65" s="83"/>
      <c r="F65" s="84"/>
    </row>
    <row r="66" spans="3:6" ht="14.25" customHeight="1">
      <c r="C66" s="83"/>
      <c r="D66" s="83"/>
      <c r="E66" s="83"/>
      <c r="F66" s="84"/>
    </row>
    <row r="67" spans="3:6" ht="14.25" customHeight="1">
      <c r="C67" s="83"/>
      <c r="D67" s="83"/>
      <c r="E67" s="83"/>
      <c r="F67" s="84"/>
    </row>
    <row r="68" spans="3:6" ht="14.25" customHeight="1">
      <c r="C68" s="83"/>
      <c r="D68" s="83"/>
      <c r="E68" s="83"/>
      <c r="F68" s="84"/>
    </row>
    <row r="69" spans="3:6" ht="14.25" customHeight="1">
      <c r="C69" s="83"/>
      <c r="D69" s="83"/>
      <c r="E69" s="83"/>
      <c r="F69" s="84"/>
    </row>
    <row r="70" spans="3:6" ht="14.25" customHeight="1">
      <c r="C70" s="83"/>
      <c r="D70" s="83"/>
      <c r="E70" s="83"/>
      <c r="F70" s="84"/>
    </row>
    <row r="71" spans="3:6" ht="14.25" customHeight="1">
      <c r="C71" s="83"/>
      <c r="D71" s="83"/>
      <c r="E71" s="83"/>
      <c r="F71" s="84"/>
    </row>
    <row r="72" spans="3:6" ht="14.25" customHeight="1">
      <c r="C72" s="83"/>
      <c r="D72" s="83"/>
      <c r="E72" s="83"/>
      <c r="F72" s="84"/>
    </row>
    <row r="73" spans="3:6" ht="14.25" customHeight="1">
      <c r="C73" s="83"/>
      <c r="D73" s="83"/>
      <c r="E73" s="83"/>
      <c r="F73" s="84"/>
    </row>
    <row r="74" spans="3:6" ht="14.25" customHeight="1">
      <c r="C74" s="83"/>
      <c r="D74" s="83"/>
      <c r="E74" s="83"/>
      <c r="F74" s="84"/>
    </row>
    <row r="75" spans="3:6" ht="14.25" customHeight="1">
      <c r="C75" s="83"/>
      <c r="D75" s="83"/>
      <c r="E75" s="83"/>
      <c r="F75" s="84"/>
    </row>
    <row r="76" spans="3:6" ht="14.25" customHeight="1">
      <c r="C76" s="83"/>
      <c r="D76" s="83"/>
      <c r="E76" s="83"/>
      <c r="F76" s="84"/>
    </row>
    <row r="77" spans="3:6" ht="14.25" customHeight="1">
      <c r="C77" s="83"/>
      <c r="D77" s="83"/>
      <c r="E77" s="83"/>
      <c r="F77" s="84"/>
    </row>
    <row r="78" spans="3:6" ht="14.25" customHeight="1">
      <c r="C78" s="83"/>
      <c r="D78" s="83"/>
      <c r="E78" s="83"/>
      <c r="F78" s="84"/>
    </row>
    <row r="79" spans="3:6" ht="14.25" customHeight="1">
      <c r="C79" s="83"/>
      <c r="D79" s="83"/>
      <c r="E79" s="83"/>
      <c r="F79" s="84"/>
    </row>
    <row r="80" spans="3:6" ht="14.25" customHeight="1">
      <c r="C80" s="83"/>
      <c r="D80" s="83"/>
      <c r="E80" s="83"/>
      <c r="F80" s="84"/>
    </row>
  </sheetData>
  <mergeCells count="40">
    <mergeCell ref="A37:B37"/>
    <mergeCell ref="G63:P63"/>
    <mergeCell ref="G64:P64"/>
    <mergeCell ref="ID3:IK3"/>
    <mergeCell ref="IL3:IS3"/>
    <mergeCell ref="A4:G4"/>
    <mergeCell ref="A5:G5"/>
    <mergeCell ref="A6:G6"/>
    <mergeCell ref="A7:B7"/>
    <mergeCell ref="E7:G7"/>
    <mergeCell ref="GH3:GO3"/>
    <mergeCell ref="GP3:GW3"/>
    <mergeCell ref="GX3:HE3"/>
    <mergeCell ref="HF3:HM3"/>
    <mergeCell ref="HN3:HU3"/>
    <mergeCell ref="HV3:IC3"/>
    <mergeCell ref="FZ3:GG3"/>
    <mergeCell ref="CP3:CW3"/>
    <mergeCell ref="CX3:DE3"/>
    <mergeCell ref="DF3:DM3"/>
    <mergeCell ref="DN3:DU3"/>
    <mergeCell ref="DV3:EC3"/>
    <mergeCell ref="ED3:EK3"/>
    <mergeCell ref="EL3:ES3"/>
    <mergeCell ref="ET3:FA3"/>
    <mergeCell ref="FB3:FI3"/>
    <mergeCell ref="FJ3:FQ3"/>
    <mergeCell ref="FR3:FY3"/>
    <mergeCell ref="CH3:CO3"/>
    <mergeCell ref="A2:G2"/>
    <mergeCell ref="A3:G3"/>
    <mergeCell ref="N3:U3"/>
    <mergeCell ref="V3:AC3"/>
    <mergeCell ref="AD3:AK3"/>
    <mergeCell ref="AL3:AS3"/>
    <mergeCell ref="AT3:BA3"/>
    <mergeCell ref="BB3:BI3"/>
    <mergeCell ref="BJ3:BQ3"/>
    <mergeCell ref="BR3:BY3"/>
    <mergeCell ref="BZ3:CG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08"/>
  <sheetViews>
    <sheetView topLeftCell="C1" workbookViewId="0">
      <selection activeCell="F12" sqref="F12"/>
    </sheetView>
  </sheetViews>
  <sheetFormatPr defaultColWidth="9.140625" defaultRowHeight="19.5"/>
  <cols>
    <col min="1" max="1" width="12.140625" style="417" customWidth="1"/>
    <col min="2" max="2" width="42.85546875" style="417" customWidth="1"/>
    <col min="3" max="3" width="18.85546875" style="453" bestFit="1" customWidth="1"/>
    <col min="4" max="4" width="16.7109375" style="419" bestFit="1" customWidth="1"/>
    <col min="5" max="5" width="19.5703125" style="420" customWidth="1"/>
    <col min="6" max="6" width="18.7109375" style="421" bestFit="1" customWidth="1"/>
    <col min="7" max="8" width="18.28515625" style="420" bestFit="1" customWidth="1"/>
    <col min="9" max="9" width="19" style="420" bestFit="1" customWidth="1"/>
    <col min="10" max="10" width="22.5703125" style="419" customWidth="1"/>
    <col min="11" max="11" width="9.140625" style="419"/>
    <col min="12" max="12" width="25.42578125" style="419" bestFit="1" customWidth="1"/>
    <col min="13" max="16384" width="9.140625" style="419"/>
  </cols>
  <sheetData>
    <row r="1" spans="1:10">
      <c r="C1" s="418"/>
      <c r="J1" s="422" t="s">
        <v>3521</v>
      </c>
    </row>
    <row r="2" spans="1:10" s="169" customFormat="1" ht="15" customHeight="1">
      <c r="A2" s="600" t="s">
        <v>33</v>
      </c>
      <c r="B2" s="600"/>
      <c r="C2" s="600"/>
      <c r="D2" s="600"/>
      <c r="E2" s="600"/>
      <c r="F2" s="600"/>
      <c r="G2" s="600"/>
      <c r="H2" s="600"/>
      <c r="I2" s="600"/>
      <c r="J2" s="600"/>
    </row>
    <row r="3" spans="1:10" s="169" customFormat="1" ht="15" customHeight="1">
      <c r="A3" s="600" t="s">
        <v>35</v>
      </c>
      <c r="B3" s="600"/>
      <c r="C3" s="600"/>
      <c r="D3" s="600"/>
      <c r="E3" s="600"/>
      <c r="F3" s="600"/>
      <c r="G3" s="600"/>
      <c r="H3" s="600"/>
      <c r="I3" s="600"/>
      <c r="J3" s="600"/>
    </row>
    <row r="4" spans="1:10" s="169" customFormat="1" ht="23.25" customHeight="1">
      <c r="A4" s="700" t="s">
        <v>34</v>
      </c>
      <c r="B4" s="700"/>
      <c r="C4" s="700"/>
      <c r="D4" s="700"/>
      <c r="E4" s="700"/>
      <c r="F4" s="700"/>
      <c r="G4" s="700"/>
      <c r="H4" s="700"/>
      <c r="I4" s="700"/>
      <c r="J4" s="700"/>
    </row>
    <row r="5" spans="1:10" s="169" customFormat="1" ht="15" customHeight="1">
      <c r="A5" s="600" t="s">
        <v>1528</v>
      </c>
      <c r="B5" s="600"/>
      <c r="C5" s="600"/>
      <c r="D5" s="600"/>
      <c r="E5" s="600"/>
      <c r="F5" s="600"/>
      <c r="G5" s="600"/>
      <c r="H5" s="600"/>
      <c r="I5" s="600"/>
      <c r="J5" s="600"/>
    </row>
    <row r="6" spans="1:10" s="169" customFormat="1" ht="18.75" customHeight="1">
      <c r="A6" s="701" t="s">
        <v>1529</v>
      </c>
      <c r="B6" s="701"/>
      <c r="C6" s="701"/>
      <c r="D6" s="701"/>
      <c r="E6" s="701"/>
      <c r="F6" s="701"/>
      <c r="G6" s="701"/>
      <c r="H6" s="701"/>
      <c r="I6" s="701"/>
      <c r="J6" s="701"/>
    </row>
    <row r="7" spans="1:10" s="169" customFormat="1" ht="15">
      <c r="A7" s="699" t="s">
        <v>54</v>
      </c>
      <c r="B7" s="699"/>
      <c r="C7" s="699"/>
      <c r="D7" s="699"/>
      <c r="E7" s="699"/>
      <c r="F7" s="699"/>
      <c r="G7" s="699"/>
      <c r="H7" s="699"/>
      <c r="I7" s="699"/>
      <c r="J7" s="699"/>
    </row>
    <row r="8" spans="1:10">
      <c r="A8" s="423"/>
      <c r="B8" s="423"/>
      <c r="C8" s="424"/>
      <c r="E8" s="419"/>
      <c r="F8" s="419"/>
      <c r="G8" s="419"/>
      <c r="H8" s="419"/>
      <c r="I8" s="419"/>
    </row>
    <row r="9" spans="1:10" ht="25.5">
      <c r="A9" s="425" t="s">
        <v>1530</v>
      </c>
      <c r="B9" s="426" t="s">
        <v>107</v>
      </c>
      <c r="C9" s="427" t="s">
        <v>1531</v>
      </c>
      <c r="D9" s="427" t="s">
        <v>1532</v>
      </c>
      <c r="E9" s="427" t="s">
        <v>1533</v>
      </c>
      <c r="F9" s="427" t="s">
        <v>1534</v>
      </c>
      <c r="G9" s="427" t="s">
        <v>1535</v>
      </c>
      <c r="H9" s="427" t="s">
        <v>1536</v>
      </c>
      <c r="I9" s="428" t="s">
        <v>1537</v>
      </c>
      <c r="J9" s="429" t="s">
        <v>1538</v>
      </c>
    </row>
    <row r="10" spans="1:10">
      <c r="A10" s="430">
        <v>11114</v>
      </c>
      <c r="B10" s="431" t="s">
        <v>1539</v>
      </c>
      <c r="C10" s="432"/>
      <c r="D10" s="432"/>
      <c r="E10" s="432"/>
      <c r="F10" s="432"/>
      <c r="G10" s="432">
        <v>83995</v>
      </c>
      <c r="H10" s="432"/>
      <c r="I10" s="432"/>
      <c r="J10" s="433">
        <f t="shared" ref="J10:J54" si="0">I10+H10+G10+F10+E10+D10+C10</f>
        <v>83995</v>
      </c>
    </row>
    <row r="11" spans="1:10">
      <c r="A11" s="430">
        <v>11315</v>
      </c>
      <c r="B11" s="434" t="s">
        <v>1540</v>
      </c>
      <c r="C11" s="432">
        <v>1389732276.46</v>
      </c>
      <c r="D11" s="432">
        <v>797477903.84000003</v>
      </c>
      <c r="E11" s="432">
        <v>6797626205.4200001</v>
      </c>
      <c r="F11" s="432">
        <v>695911384.17999995</v>
      </c>
      <c r="G11" s="432">
        <v>1066210321.61</v>
      </c>
      <c r="H11" s="432">
        <v>19189236.899999999</v>
      </c>
      <c r="I11" s="432">
        <v>339491958.39999998</v>
      </c>
      <c r="J11" s="433">
        <f t="shared" si="0"/>
        <v>11105639286.810001</v>
      </c>
    </row>
    <row r="12" spans="1:10" ht="25.5">
      <c r="A12" s="435">
        <v>11411</v>
      </c>
      <c r="B12" s="436" t="s">
        <v>335</v>
      </c>
      <c r="C12" s="432">
        <v>6342396043.6800003</v>
      </c>
      <c r="D12" s="432">
        <v>6487128038.6800003</v>
      </c>
      <c r="E12" s="432">
        <v>6964808132.7200003</v>
      </c>
      <c r="F12" s="432">
        <v>5369712881.3999996</v>
      </c>
      <c r="G12" s="432">
        <v>6079844852.7799997</v>
      </c>
      <c r="H12" s="432">
        <v>4863505826.5600004</v>
      </c>
      <c r="I12" s="432">
        <v>5566290358.04</v>
      </c>
      <c r="J12" s="433">
        <f t="shared" si="0"/>
        <v>41673686133.860001</v>
      </c>
    </row>
    <row r="13" spans="1:10">
      <c r="A13" s="435">
        <v>11421</v>
      </c>
      <c r="B13" s="436" t="s">
        <v>1541</v>
      </c>
      <c r="C13" s="432">
        <v>2365089583.5999999</v>
      </c>
      <c r="D13" s="432">
        <v>2307337790.3400002</v>
      </c>
      <c r="E13" s="432">
        <v>2015602421.27</v>
      </c>
      <c r="F13" s="432">
        <v>1526912114.5999999</v>
      </c>
      <c r="G13" s="432">
        <v>1794792029.5999999</v>
      </c>
      <c r="H13" s="432">
        <v>1407841454.5699999</v>
      </c>
      <c r="I13" s="432">
        <v>1582810174.1800001</v>
      </c>
      <c r="J13" s="433">
        <f t="shared" si="0"/>
        <v>13000385568.160002</v>
      </c>
    </row>
    <row r="14" spans="1:10">
      <c r="A14" s="437">
        <v>11451</v>
      </c>
      <c r="B14" s="436" t="s">
        <v>1542</v>
      </c>
      <c r="C14" s="432"/>
      <c r="D14" s="432"/>
      <c r="E14" s="432"/>
      <c r="F14" s="432"/>
      <c r="G14" s="432"/>
      <c r="H14" s="432">
        <v>285780</v>
      </c>
      <c r="I14" s="432"/>
      <c r="J14" s="433">
        <f t="shared" si="0"/>
        <v>285780</v>
      </c>
    </row>
    <row r="15" spans="1:10">
      <c r="A15" s="435">
        <v>11452</v>
      </c>
      <c r="B15" s="436" t="s">
        <v>345</v>
      </c>
      <c r="C15" s="432">
        <v>0</v>
      </c>
      <c r="D15" s="432"/>
      <c r="E15" s="432"/>
      <c r="F15" s="432"/>
      <c r="G15" s="432"/>
      <c r="H15" s="432">
        <v>171731</v>
      </c>
      <c r="I15" s="432"/>
      <c r="J15" s="433">
        <f>I15+H15+G15+F15+E15+D15+C15</f>
        <v>171731</v>
      </c>
    </row>
    <row r="16" spans="1:10">
      <c r="A16" s="435">
        <v>11456</v>
      </c>
      <c r="B16" s="436" t="s">
        <v>1543</v>
      </c>
      <c r="C16" s="438">
        <v>1057409552.9999999</v>
      </c>
      <c r="D16" s="432">
        <v>1185566265</v>
      </c>
      <c r="E16" s="432">
        <v>4951458229.6800003</v>
      </c>
      <c r="F16" s="432">
        <v>827214149</v>
      </c>
      <c r="G16" s="432">
        <v>1445531950.8</v>
      </c>
      <c r="H16" s="432"/>
      <c r="I16" s="432">
        <v>319227768.60000002</v>
      </c>
      <c r="J16" s="433">
        <f>I16+H16+G16+F16+E16+D16+C16</f>
        <v>9786407916.0799999</v>
      </c>
    </row>
    <row r="17" spans="1:10">
      <c r="A17" s="435">
        <v>11471</v>
      </c>
      <c r="B17" s="436" t="s">
        <v>1544</v>
      </c>
      <c r="C17" s="432">
        <v>18252</v>
      </c>
      <c r="D17" s="432"/>
      <c r="E17" s="432">
        <v>963152.58</v>
      </c>
      <c r="F17" s="439"/>
      <c r="G17" s="440">
        <v>160335.03</v>
      </c>
      <c r="H17" s="432"/>
      <c r="I17" s="432"/>
      <c r="J17" s="433">
        <f>I17+H17+G17+F17+E17+D17+C17</f>
        <v>1141739.6099999999</v>
      </c>
    </row>
    <row r="18" spans="1:10">
      <c r="A18" s="435">
        <v>11472</v>
      </c>
      <c r="B18" s="436" t="s">
        <v>1545</v>
      </c>
      <c r="C18" s="432">
        <v>1796927.2</v>
      </c>
      <c r="D18" s="432">
        <v>5500</v>
      </c>
      <c r="E18" s="432">
        <v>51328200.609999999</v>
      </c>
      <c r="F18" s="432">
        <v>15000</v>
      </c>
      <c r="G18" s="432">
        <v>1812860</v>
      </c>
      <c r="H18" s="432"/>
      <c r="I18" s="432">
        <v>762457.59999999998</v>
      </c>
      <c r="J18" s="433">
        <f t="shared" si="0"/>
        <v>55720945.410000004</v>
      </c>
    </row>
    <row r="19" spans="1:10">
      <c r="A19" s="435">
        <v>11611</v>
      </c>
      <c r="B19" s="436" t="s">
        <v>1546</v>
      </c>
      <c r="C19" s="432">
        <v>5000</v>
      </c>
      <c r="D19" s="432"/>
      <c r="E19" s="432"/>
      <c r="F19" s="432"/>
      <c r="G19" s="432"/>
      <c r="H19" s="432">
        <v>2523187</v>
      </c>
      <c r="I19" s="432">
        <v>82500</v>
      </c>
      <c r="J19" s="433">
        <f t="shared" si="0"/>
        <v>2610687</v>
      </c>
    </row>
    <row r="20" spans="1:10">
      <c r="A20" s="435">
        <v>11691</v>
      </c>
      <c r="B20" s="436" t="s">
        <v>362</v>
      </c>
      <c r="C20" s="432"/>
      <c r="D20" s="432"/>
      <c r="E20" s="432"/>
      <c r="F20" s="432"/>
      <c r="G20" s="432">
        <v>25000</v>
      </c>
      <c r="H20" s="432"/>
      <c r="I20" s="432"/>
      <c r="J20" s="433">
        <f t="shared" si="0"/>
        <v>25000</v>
      </c>
    </row>
    <row r="21" spans="1:10" s="442" customFormat="1">
      <c r="A21" s="702" t="s">
        <v>1547</v>
      </c>
      <c r="B21" s="703"/>
      <c r="C21" s="441">
        <f>SUM(C10:C20)</f>
        <v>11156447635.940001</v>
      </c>
      <c r="D21" s="441">
        <f t="shared" ref="D21:J21" si="1">SUM(D10:D20)</f>
        <v>10777515497.860001</v>
      </c>
      <c r="E21" s="441">
        <f t="shared" si="1"/>
        <v>20781786342.280003</v>
      </c>
      <c r="F21" s="441">
        <f t="shared" si="1"/>
        <v>8419765529.1800003</v>
      </c>
      <c r="G21" s="441">
        <f t="shared" si="1"/>
        <v>10388461344.82</v>
      </c>
      <c r="H21" s="441">
        <f t="shared" si="1"/>
        <v>6293517216.0299997</v>
      </c>
      <c r="I21" s="441">
        <f t="shared" si="1"/>
        <v>7808665216.8200006</v>
      </c>
      <c r="J21" s="441">
        <f t="shared" si="1"/>
        <v>75626158782.930008</v>
      </c>
    </row>
    <row r="22" spans="1:10">
      <c r="A22" s="435">
        <v>14119</v>
      </c>
      <c r="B22" s="436" t="s">
        <v>1548</v>
      </c>
      <c r="C22" s="432"/>
      <c r="D22" s="432"/>
      <c r="E22" s="432"/>
      <c r="F22" s="432">
        <v>1000</v>
      </c>
      <c r="G22" s="432"/>
      <c r="H22" s="432"/>
      <c r="I22" s="432"/>
      <c r="J22" s="433">
        <f t="shared" si="0"/>
        <v>1000</v>
      </c>
    </row>
    <row r="23" spans="1:10" ht="25.5">
      <c r="A23" s="435">
        <v>14151</v>
      </c>
      <c r="B23" s="436" t="s">
        <v>1549</v>
      </c>
      <c r="C23" s="432">
        <v>246935.51</v>
      </c>
      <c r="D23" s="432"/>
      <c r="E23" s="432">
        <v>992333.27</v>
      </c>
      <c r="F23" s="432">
        <v>1446713</v>
      </c>
      <c r="G23" s="432">
        <v>3973180</v>
      </c>
      <c r="H23" s="432"/>
      <c r="I23" s="432">
        <v>440571</v>
      </c>
      <c r="J23" s="433">
        <f t="shared" si="0"/>
        <v>7099732.7799999993</v>
      </c>
    </row>
    <row r="24" spans="1:10" s="445" customFormat="1">
      <c r="A24" s="437">
        <v>14153</v>
      </c>
      <c r="B24" s="443" t="s">
        <v>1550</v>
      </c>
      <c r="C24" s="438">
        <v>34507619.119999997</v>
      </c>
      <c r="D24" s="438">
        <v>21262049.870000001</v>
      </c>
      <c r="E24" s="438">
        <v>27921815.969999999</v>
      </c>
      <c r="F24" s="438">
        <v>17083453.100000001</v>
      </c>
      <c r="G24" s="438">
        <v>0</v>
      </c>
      <c r="H24" s="438">
        <v>12701859.689999999</v>
      </c>
      <c r="I24" s="438">
        <v>67796721.620000005</v>
      </c>
      <c r="J24" s="444">
        <f t="shared" si="0"/>
        <v>181273519.37</v>
      </c>
    </row>
    <row r="25" spans="1:10" s="445" customFormat="1" ht="25.5">
      <c r="A25" s="437">
        <v>14154</v>
      </c>
      <c r="B25" s="443" t="s">
        <v>1551</v>
      </c>
      <c r="C25" s="438">
        <v>12408735.59</v>
      </c>
      <c r="D25" s="438"/>
      <c r="E25" s="438">
        <v>49272804.640000001</v>
      </c>
      <c r="F25" s="438">
        <v>779603.31</v>
      </c>
      <c r="G25" s="438">
        <v>0</v>
      </c>
      <c r="H25" s="438">
        <v>18713.38</v>
      </c>
      <c r="I25" s="438">
        <v>355966.11</v>
      </c>
      <c r="J25" s="444">
        <f t="shared" si="0"/>
        <v>62835823.030000001</v>
      </c>
    </row>
    <row r="26" spans="1:10" s="445" customFormat="1" ht="25.5">
      <c r="A26" s="437">
        <v>14156</v>
      </c>
      <c r="B26" s="443" t="s">
        <v>1552</v>
      </c>
      <c r="C26" s="438">
        <v>37484020.57</v>
      </c>
      <c r="D26" s="438"/>
      <c r="E26" s="438">
        <v>350175367.54000002</v>
      </c>
      <c r="F26" s="438">
        <v>228519040.19999999</v>
      </c>
      <c r="G26" s="438">
        <v>0</v>
      </c>
      <c r="H26" s="438">
        <v>164152.5</v>
      </c>
      <c r="I26" s="438">
        <v>17121983.370000001</v>
      </c>
      <c r="J26" s="444">
        <f t="shared" si="0"/>
        <v>633464564.18000007</v>
      </c>
    </row>
    <row r="27" spans="1:10" s="445" customFormat="1" ht="25.5">
      <c r="A27" s="437">
        <v>14157</v>
      </c>
      <c r="B27" s="443" t="s">
        <v>1553</v>
      </c>
      <c r="C27" s="438">
        <v>337632288.94999999</v>
      </c>
      <c r="D27" s="438">
        <v>4661820</v>
      </c>
      <c r="E27" s="438">
        <v>889529149.53999996</v>
      </c>
      <c r="F27" s="438">
        <v>223829628.99000001</v>
      </c>
      <c r="G27" s="438">
        <v>187022878.44</v>
      </c>
      <c r="H27" s="438">
        <v>940000</v>
      </c>
      <c r="I27" s="438">
        <v>3104808.8</v>
      </c>
      <c r="J27" s="444">
        <f t="shared" si="0"/>
        <v>1646720574.72</v>
      </c>
    </row>
    <row r="28" spans="1:10" s="445" customFormat="1" ht="25.5">
      <c r="A28" s="437">
        <v>14158</v>
      </c>
      <c r="B28" s="443" t="s">
        <v>1554</v>
      </c>
      <c r="C28" s="438">
        <v>121144221.14</v>
      </c>
      <c r="D28" s="438"/>
      <c r="E28" s="438">
        <v>13166308.24</v>
      </c>
      <c r="F28" s="438">
        <v>5504319.4299999997</v>
      </c>
      <c r="G28" s="438"/>
      <c r="H28" s="438">
        <v>296742.39</v>
      </c>
      <c r="I28" s="438">
        <v>45222.67</v>
      </c>
      <c r="J28" s="444">
        <f t="shared" si="0"/>
        <v>140156813.87</v>
      </c>
    </row>
    <row r="29" spans="1:10">
      <c r="A29" s="435">
        <v>14159</v>
      </c>
      <c r="B29" s="434" t="s">
        <v>1555</v>
      </c>
      <c r="C29" s="432">
        <v>949503.04</v>
      </c>
      <c r="D29" s="432"/>
      <c r="E29" s="432">
        <v>2966790.8</v>
      </c>
      <c r="F29" s="432"/>
      <c r="G29" s="432"/>
      <c r="H29" s="432"/>
      <c r="I29" s="432">
        <v>0</v>
      </c>
      <c r="J29" s="433">
        <f t="shared" si="0"/>
        <v>3916293.84</v>
      </c>
    </row>
    <row r="30" spans="1:10">
      <c r="A30" s="435">
        <v>14191</v>
      </c>
      <c r="B30" s="434" t="s">
        <v>1556</v>
      </c>
      <c r="C30" s="432"/>
      <c r="D30" s="432"/>
      <c r="E30" s="432"/>
      <c r="F30" s="432"/>
      <c r="G30" s="432"/>
      <c r="H30" s="432">
        <v>3000</v>
      </c>
      <c r="I30" s="432">
        <v>0</v>
      </c>
      <c r="J30" s="433">
        <f t="shared" si="0"/>
        <v>3000</v>
      </c>
    </row>
    <row r="31" spans="1:10">
      <c r="A31" s="435">
        <v>14192</v>
      </c>
      <c r="B31" s="434" t="s">
        <v>1557</v>
      </c>
      <c r="C31" s="432"/>
      <c r="D31" s="432"/>
      <c r="E31" s="432"/>
      <c r="F31" s="432">
        <v>551100</v>
      </c>
      <c r="G31" s="432"/>
      <c r="H31" s="432"/>
      <c r="I31" s="432"/>
      <c r="J31" s="433">
        <f t="shared" si="0"/>
        <v>551100</v>
      </c>
    </row>
    <row r="32" spans="1:10" ht="25.5">
      <c r="A32" s="435">
        <v>14211</v>
      </c>
      <c r="B32" s="434" t="s">
        <v>391</v>
      </c>
      <c r="C32" s="432">
        <v>4232418</v>
      </c>
      <c r="D32" s="432">
        <v>6814198</v>
      </c>
      <c r="E32" s="432">
        <v>21233346.899999999</v>
      </c>
      <c r="F32" s="432">
        <v>498679</v>
      </c>
      <c r="G32" s="432">
        <v>14838046.25</v>
      </c>
      <c r="H32" s="432">
        <v>781947</v>
      </c>
      <c r="I32" s="432">
        <v>10182520</v>
      </c>
      <c r="J32" s="433">
        <f t="shared" si="0"/>
        <v>58581155.149999999</v>
      </c>
    </row>
    <row r="33" spans="1:10" ht="25.5">
      <c r="A33" s="435">
        <v>14212</v>
      </c>
      <c r="B33" s="434" t="s">
        <v>1558</v>
      </c>
      <c r="C33" s="432">
        <v>432925</v>
      </c>
      <c r="D33" s="432">
        <v>44370</v>
      </c>
      <c r="E33" s="432">
        <v>2550848</v>
      </c>
      <c r="F33" s="432">
        <v>1542094</v>
      </c>
      <c r="G33" s="432">
        <v>963700.88</v>
      </c>
      <c r="H33" s="432">
        <v>537283</v>
      </c>
      <c r="I33" s="432">
        <v>1007296.78</v>
      </c>
      <c r="J33" s="433">
        <f t="shared" si="0"/>
        <v>7078517.6600000001</v>
      </c>
    </row>
    <row r="34" spans="1:10">
      <c r="A34" s="435">
        <v>14213</v>
      </c>
      <c r="B34" s="434" t="s">
        <v>1559</v>
      </c>
      <c r="C34" s="432">
        <v>25159</v>
      </c>
      <c r="D34" s="432">
        <v>298675</v>
      </c>
      <c r="E34" s="432">
        <v>239395.5</v>
      </c>
      <c r="F34" s="432">
        <v>1244712</v>
      </c>
      <c r="G34" s="432">
        <v>75500</v>
      </c>
      <c r="H34" s="432">
        <v>658832</v>
      </c>
      <c r="I34" s="432">
        <v>412218</v>
      </c>
      <c r="J34" s="433">
        <f t="shared" si="0"/>
        <v>2954491.5</v>
      </c>
    </row>
    <row r="35" spans="1:10">
      <c r="A35" s="435">
        <v>14216</v>
      </c>
      <c r="B35" s="434" t="s">
        <v>1560</v>
      </c>
      <c r="C35" s="432"/>
      <c r="D35" s="432">
        <v>364161.84</v>
      </c>
      <c r="E35" s="432"/>
      <c r="F35" s="432"/>
      <c r="G35" s="432">
        <v>7200</v>
      </c>
      <c r="H35" s="432"/>
      <c r="I35" s="432">
        <v>0</v>
      </c>
      <c r="J35" s="433">
        <f t="shared" si="0"/>
        <v>371361.84</v>
      </c>
    </row>
    <row r="36" spans="1:10">
      <c r="A36" s="435">
        <v>14217</v>
      </c>
      <c r="B36" s="434" t="s">
        <v>1561</v>
      </c>
      <c r="C36" s="432">
        <v>38600</v>
      </c>
      <c r="D36" s="432"/>
      <c r="E36" s="432">
        <v>900</v>
      </c>
      <c r="F36" s="432"/>
      <c r="G36" s="432"/>
      <c r="H36" s="432"/>
      <c r="I36" s="432">
        <v>0</v>
      </c>
      <c r="J36" s="433">
        <f t="shared" si="0"/>
        <v>39500</v>
      </c>
    </row>
    <row r="37" spans="1:10">
      <c r="A37" s="435">
        <v>14218</v>
      </c>
      <c r="B37" s="434" t="s">
        <v>1562</v>
      </c>
      <c r="C37" s="432"/>
      <c r="D37" s="432"/>
      <c r="E37" s="432"/>
      <c r="F37" s="432">
        <v>7680</v>
      </c>
      <c r="G37" s="432"/>
      <c r="H37" s="432"/>
      <c r="I37" s="432"/>
      <c r="J37" s="433">
        <f t="shared" si="0"/>
        <v>7680</v>
      </c>
    </row>
    <row r="38" spans="1:10">
      <c r="A38" s="435">
        <v>14219</v>
      </c>
      <c r="B38" s="434" t="s">
        <v>1563</v>
      </c>
      <c r="C38" s="432">
        <v>92135</v>
      </c>
      <c r="D38" s="432">
        <v>22099552</v>
      </c>
      <c r="E38" s="432">
        <v>1608348244.27</v>
      </c>
      <c r="F38" s="432"/>
      <c r="G38" s="432">
        <v>429726</v>
      </c>
      <c r="H38" s="432">
        <v>3200</v>
      </c>
      <c r="I38" s="432"/>
      <c r="J38" s="433">
        <f t="shared" si="0"/>
        <v>1630972857.27</v>
      </c>
    </row>
    <row r="39" spans="1:10">
      <c r="A39" s="435">
        <v>14221</v>
      </c>
      <c r="B39" s="434" t="s">
        <v>1564</v>
      </c>
      <c r="C39" s="432">
        <v>25</v>
      </c>
      <c r="D39" s="432">
        <v>1619702</v>
      </c>
      <c r="E39" s="432"/>
      <c r="F39" s="432"/>
      <c r="G39" s="432"/>
      <c r="H39" s="432"/>
      <c r="I39" s="432">
        <v>12405</v>
      </c>
      <c r="J39" s="433">
        <f t="shared" si="0"/>
        <v>1632132</v>
      </c>
    </row>
    <row r="40" spans="1:10">
      <c r="A40" s="435">
        <v>14223</v>
      </c>
      <c r="B40" s="434" t="s">
        <v>1565</v>
      </c>
      <c r="C40" s="432">
        <v>731675</v>
      </c>
      <c r="D40" s="432">
        <v>43100</v>
      </c>
      <c r="E40" s="432">
        <v>272760</v>
      </c>
      <c r="F40" s="432">
        <v>766710</v>
      </c>
      <c r="G40" s="432">
        <v>284625</v>
      </c>
      <c r="H40" s="432">
        <v>411430</v>
      </c>
      <c r="I40" s="432">
        <v>279800</v>
      </c>
      <c r="J40" s="433">
        <f t="shared" si="0"/>
        <v>2790100</v>
      </c>
    </row>
    <row r="41" spans="1:10">
      <c r="A41" s="435">
        <v>14224</v>
      </c>
      <c r="B41" s="434" t="s">
        <v>1566</v>
      </c>
      <c r="C41" s="432">
        <v>5077330</v>
      </c>
      <c r="D41" s="432">
        <v>4622900</v>
      </c>
      <c r="E41" s="432">
        <v>112431445</v>
      </c>
      <c r="F41" s="432">
        <v>2650300</v>
      </c>
      <c r="G41" s="432">
        <v>17421300</v>
      </c>
      <c r="H41" s="432">
        <v>145900</v>
      </c>
      <c r="I41" s="432">
        <v>1504850</v>
      </c>
      <c r="J41" s="433">
        <f t="shared" si="0"/>
        <v>143854025</v>
      </c>
    </row>
    <row r="42" spans="1:10">
      <c r="A42" s="435">
        <v>14225</v>
      </c>
      <c r="B42" s="434" t="s">
        <v>1567</v>
      </c>
      <c r="C42" s="432">
        <v>90014361</v>
      </c>
      <c r="D42" s="432">
        <v>78695895</v>
      </c>
      <c r="E42" s="432">
        <v>436579236</v>
      </c>
      <c r="F42" s="432">
        <v>46840889</v>
      </c>
      <c r="G42" s="432">
        <v>73537474</v>
      </c>
      <c r="H42" s="432">
        <v>8595720</v>
      </c>
      <c r="I42" s="432">
        <v>25832660</v>
      </c>
      <c r="J42" s="433">
        <f t="shared" si="0"/>
        <v>760096235</v>
      </c>
    </row>
    <row r="43" spans="1:10">
      <c r="A43" s="435">
        <v>14229</v>
      </c>
      <c r="B43" s="434" t="s">
        <v>1568</v>
      </c>
      <c r="C43" s="432">
        <v>24128234</v>
      </c>
      <c r="D43" s="432">
        <v>81125014.489999995</v>
      </c>
      <c r="E43" s="432">
        <v>43310824.409999996</v>
      </c>
      <c r="F43" s="432">
        <v>340272706.14999998</v>
      </c>
      <c r="G43" s="432">
        <v>57093457</v>
      </c>
      <c r="H43" s="432">
        <v>22158008</v>
      </c>
      <c r="I43" s="432">
        <v>22158393</v>
      </c>
      <c r="J43" s="433">
        <f t="shared" si="0"/>
        <v>590246637.04999995</v>
      </c>
    </row>
    <row r="44" spans="1:10">
      <c r="A44" s="435">
        <v>14253</v>
      </c>
      <c r="B44" s="434" t="s">
        <v>1569</v>
      </c>
      <c r="C44" s="432">
        <v>142313098</v>
      </c>
      <c r="D44" s="432">
        <v>146801235</v>
      </c>
      <c r="E44" s="432">
        <v>372841049</v>
      </c>
      <c r="F44" s="432">
        <v>81554245</v>
      </c>
      <c r="G44" s="432">
        <v>80845111</v>
      </c>
      <c r="H44" s="432">
        <v>26226715</v>
      </c>
      <c r="I44" s="432">
        <v>36289007</v>
      </c>
      <c r="J44" s="433">
        <f t="shared" si="0"/>
        <v>886870460</v>
      </c>
    </row>
    <row r="45" spans="1:10">
      <c r="A45" s="435">
        <v>14254</v>
      </c>
      <c r="B45" s="434" t="s">
        <v>1570</v>
      </c>
      <c r="C45" s="432">
        <v>22190</v>
      </c>
      <c r="D45" s="432"/>
      <c r="E45" s="432">
        <v>2670923</v>
      </c>
      <c r="F45" s="432"/>
      <c r="G45" s="432"/>
      <c r="H45" s="432">
        <v>615588</v>
      </c>
      <c r="I45" s="432">
        <v>0</v>
      </c>
      <c r="J45" s="433">
        <f t="shared" si="0"/>
        <v>3308701</v>
      </c>
    </row>
    <row r="46" spans="1:10">
      <c r="A46" s="435">
        <v>14255</v>
      </c>
      <c r="B46" s="434" t="s">
        <v>1571</v>
      </c>
      <c r="C46" s="432"/>
      <c r="D46" s="432"/>
      <c r="E46" s="432">
        <v>9638629</v>
      </c>
      <c r="F46" s="432"/>
      <c r="G46" s="432">
        <v>800000</v>
      </c>
      <c r="H46" s="432"/>
      <c r="I46" s="432">
        <v>0</v>
      </c>
      <c r="J46" s="433">
        <f t="shared" si="0"/>
        <v>10438629</v>
      </c>
    </row>
    <row r="47" spans="1:10">
      <c r="A47" s="435">
        <v>14256</v>
      </c>
      <c r="B47" s="434" t="s">
        <v>1572</v>
      </c>
      <c r="C47" s="432">
        <v>369100233</v>
      </c>
      <c r="D47" s="432">
        <v>472630579</v>
      </c>
      <c r="E47" s="432">
        <v>827832961</v>
      </c>
      <c r="F47" s="432">
        <v>246637665</v>
      </c>
      <c r="G47" s="432">
        <v>485548796</v>
      </c>
      <c r="H47" s="432">
        <v>33159808</v>
      </c>
      <c r="I47" s="432">
        <v>121440955</v>
      </c>
      <c r="J47" s="433">
        <f t="shared" si="0"/>
        <v>2556350997</v>
      </c>
    </row>
    <row r="48" spans="1:10">
      <c r="A48" s="435">
        <v>14263</v>
      </c>
      <c r="B48" s="434" t="s">
        <v>1573</v>
      </c>
      <c r="C48" s="432"/>
      <c r="D48" s="432">
        <v>64100</v>
      </c>
      <c r="E48" s="432"/>
      <c r="F48" s="432"/>
      <c r="G48" s="432"/>
      <c r="H48" s="432"/>
      <c r="I48" s="432">
        <v>0</v>
      </c>
      <c r="J48" s="433">
        <f t="shared" si="0"/>
        <v>64100</v>
      </c>
    </row>
    <row r="49" spans="1:10">
      <c r="A49" s="435">
        <v>14264</v>
      </c>
      <c r="B49" s="434" t="s">
        <v>1574</v>
      </c>
      <c r="C49" s="432">
        <v>725285.4</v>
      </c>
      <c r="D49" s="432">
        <v>4263882</v>
      </c>
      <c r="E49" s="432">
        <v>32170977.120000001</v>
      </c>
      <c r="F49" s="432">
        <v>560807</v>
      </c>
      <c r="G49" s="432">
        <v>426690</v>
      </c>
      <c r="H49" s="432">
        <v>27989899.609999999</v>
      </c>
      <c r="I49" s="432"/>
      <c r="J49" s="433">
        <f t="shared" si="0"/>
        <v>66137541.130000003</v>
      </c>
    </row>
    <row r="50" spans="1:10">
      <c r="A50" s="435">
        <v>14311</v>
      </c>
      <c r="B50" s="434" t="s">
        <v>418</v>
      </c>
      <c r="C50" s="432"/>
      <c r="D50" s="432">
        <v>19850</v>
      </c>
      <c r="E50" s="432">
        <v>5511.6</v>
      </c>
      <c r="F50" s="432">
        <v>1980</v>
      </c>
      <c r="G50" s="432">
        <v>14377</v>
      </c>
      <c r="H50" s="432">
        <v>16400</v>
      </c>
      <c r="I50" s="432">
        <v>18350</v>
      </c>
      <c r="J50" s="433">
        <f t="shared" si="0"/>
        <v>76468.600000000006</v>
      </c>
    </row>
    <row r="51" spans="1:10">
      <c r="A51" s="435">
        <v>14312</v>
      </c>
      <c r="B51" s="434" t="s">
        <v>1575</v>
      </c>
      <c r="C51" s="432">
        <v>5178555.1100000003</v>
      </c>
      <c r="D51" s="432">
        <v>6756978</v>
      </c>
      <c r="E51" s="432">
        <v>29192252.43</v>
      </c>
      <c r="F51" s="432">
        <v>51993517.130000003</v>
      </c>
      <c r="G51" s="432">
        <v>22620892.510000002</v>
      </c>
      <c r="H51" s="432">
        <v>7758397</v>
      </c>
      <c r="I51" s="432">
        <v>3906990</v>
      </c>
      <c r="J51" s="433">
        <f t="shared" si="0"/>
        <v>127407582.18000002</v>
      </c>
    </row>
    <row r="52" spans="1:10">
      <c r="A52" s="435">
        <v>14313</v>
      </c>
      <c r="B52" s="434" t="s">
        <v>1576</v>
      </c>
      <c r="C52" s="432">
        <v>142665.35</v>
      </c>
      <c r="D52" s="432"/>
      <c r="E52" s="432">
        <v>1111710.81</v>
      </c>
      <c r="F52" s="432">
        <v>220827</v>
      </c>
      <c r="G52" s="432">
        <v>829683.53</v>
      </c>
      <c r="H52" s="432">
        <v>1021000</v>
      </c>
      <c r="I52" s="432">
        <v>535577.89</v>
      </c>
      <c r="J52" s="433">
        <f t="shared" si="0"/>
        <v>3861464.58</v>
      </c>
    </row>
    <row r="53" spans="1:10">
      <c r="A53" s="435">
        <v>14511</v>
      </c>
      <c r="B53" s="434" t="s">
        <v>424</v>
      </c>
      <c r="C53" s="432"/>
      <c r="D53" s="432">
        <v>24000</v>
      </c>
      <c r="E53" s="432">
        <v>359000</v>
      </c>
      <c r="F53" s="432"/>
      <c r="G53" s="432"/>
      <c r="H53" s="432"/>
      <c r="I53" s="432"/>
      <c r="J53" s="433">
        <f t="shared" si="0"/>
        <v>383000</v>
      </c>
    </row>
    <row r="54" spans="1:10">
      <c r="A54" s="435">
        <v>14529</v>
      </c>
      <c r="B54" s="434" t="s">
        <v>1577</v>
      </c>
      <c r="C54" s="432">
        <v>86220</v>
      </c>
      <c r="D54" s="432">
        <v>14758313</v>
      </c>
      <c r="E54" s="432">
        <v>15192190.199999999</v>
      </c>
      <c r="F54" s="432">
        <v>3600740</v>
      </c>
      <c r="G54" s="432">
        <v>467675.01</v>
      </c>
      <c r="H54" s="432">
        <v>545480</v>
      </c>
      <c r="I54" s="432">
        <v>486</v>
      </c>
      <c r="J54" s="433">
        <f t="shared" si="0"/>
        <v>34651104.210000001</v>
      </c>
    </row>
    <row r="55" spans="1:10">
      <c r="A55" s="435">
        <v>32148</v>
      </c>
      <c r="B55" s="434" t="s">
        <v>1578</v>
      </c>
      <c r="C55" s="432"/>
      <c r="D55" s="432">
        <v>0</v>
      </c>
      <c r="E55" s="432">
        <v>270637000</v>
      </c>
      <c r="F55" s="432"/>
      <c r="G55" s="432"/>
      <c r="H55" s="432"/>
      <c r="I55" s="432"/>
      <c r="J55" s="433">
        <f>I55+H55+G55+F55+E55+D55+C55</f>
        <v>270637000</v>
      </c>
    </row>
    <row r="56" spans="1:10">
      <c r="A56" s="435">
        <v>33341</v>
      </c>
      <c r="B56" s="434" t="s">
        <v>1579</v>
      </c>
      <c r="C56" s="432"/>
      <c r="D56" s="432">
        <v>0</v>
      </c>
      <c r="E56" s="432"/>
      <c r="F56" s="432"/>
      <c r="G56" s="432"/>
      <c r="H56" s="432">
        <v>133906242</v>
      </c>
      <c r="I56" s="432">
        <v>0</v>
      </c>
      <c r="J56" s="433">
        <f>I56+H56+G56+F56+E56+D56+C56</f>
        <v>133906242</v>
      </c>
    </row>
    <row r="57" spans="1:10">
      <c r="A57" s="435">
        <v>33361</v>
      </c>
      <c r="B57" s="434" t="s">
        <v>1580</v>
      </c>
      <c r="C57" s="432"/>
      <c r="D57" s="432">
        <v>0</v>
      </c>
      <c r="E57" s="432"/>
      <c r="F57" s="432">
        <v>0</v>
      </c>
      <c r="G57" s="432"/>
      <c r="H57" s="432">
        <v>0</v>
      </c>
      <c r="I57" s="432">
        <v>0</v>
      </c>
      <c r="J57" s="433">
        <f>I57+H57+G57+F57+E57+D57+C57</f>
        <v>0</v>
      </c>
    </row>
    <row r="58" spans="1:10" s="442" customFormat="1">
      <c r="A58" s="704" t="s">
        <v>1581</v>
      </c>
      <c r="B58" s="705"/>
      <c r="C58" s="441">
        <f>SUM(C22:C57)</f>
        <v>1186714432.78</v>
      </c>
      <c r="D58" s="441">
        <f t="shared" ref="D58:J58" si="2">SUM(D22:D57)</f>
        <v>866970375.20000005</v>
      </c>
      <c r="E58" s="441">
        <f t="shared" si="2"/>
        <v>5120643774.2400007</v>
      </c>
      <c r="F58" s="441">
        <f t="shared" si="2"/>
        <v>1256108409.3100002</v>
      </c>
      <c r="G58" s="441">
        <f t="shared" si="2"/>
        <v>947200312.61999989</v>
      </c>
      <c r="H58" s="441">
        <f t="shared" si="2"/>
        <v>278656317.56999999</v>
      </c>
      <c r="I58" s="441">
        <f t="shared" si="2"/>
        <v>312446782.24000001</v>
      </c>
      <c r="J58" s="441">
        <f t="shared" si="2"/>
        <v>9968740403.9599991</v>
      </c>
    </row>
    <row r="59" spans="1:10">
      <c r="A59" s="435">
        <v>15111</v>
      </c>
      <c r="B59" s="434" t="s">
        <v>431</v>
      </c>
      <c r="C59" s="432">
        <v>52768423.869999997</v>
      </c>
      <c r="D59" s="432">
        <v>99137671.739999995</v>
      </c>
      <c r="E59" s="432">
        <v>80805862.409999996</v>
      </c>
      <c r="F59" s="432">
        <v>76285431.540000007</v>
      </c>
      <c r="G59" s="432">
        <v>52765453.810000002</v>
      </c>
      <c r="H59" s="432">
        <v>72727410.709999993</v>
      </c>
      <c r="I59" s="432">
        <v>36924921.829999998</v>
      </c>
      <c r="J59" s="433">
        <f>I59+H59+G59+F59+E59+D59+C59</f>
        <v>471415175.90999997</v>
      </c>
    </row>
    <row r="60" spans="1:10">
      <c r="A60" s="435">
        <v>15112</v>
      </c>
      <c r="B60" s="434" t="s">
        <v>1582</v>
      </c>
      <c r="C60" s="432">
        <v>12487798.25</v>
      </c>
      <c r="D60" s="432">
        <v>13054498</v>
      </c>
      <c r="E60" s="432">
        <v>1523091</v>
      </c>
      <c r="F60" s="432">
        <v>15669322.109999999</v>
      </c>
      <c r="G60" s="432">
        <v>221321368.53</v>
      </c>
      <c r="H60" s="432">
        <v>57546167.600000001</v>
      </c>
      <c r="I60" s="432">
        <v>67853976.900000006</v>
      </c>
      <c r="J60" s="433">
        <f>I60+H60+G60+F60+E60+D60+C60</f>
        <v>389456222.38999999</v>
      </c>
    </row>
    <row r="61" spans="1:10">
      <c r="A61" s="435">
        <v>15113</v>
      </c>
      <c r="B61" s="434" t="s">
        <v>1583</v>
      </c>
      <c r="C61" s="432">
        <v>678547442.21000004</v>
      </c>
      <c r="D61" s="432">
        <v>199914460.46000001</v>
      </c>
      <c r="E61" s="432">
        <v>1037271693.9</v>
      </c>
      <c r="F61" s="432">
        <v>41500959.009999998</v>
      </c>
      <c r="G61" s="432">
        <v>1008190213.66</v>
      </c>
      <c r="H61" s="432">
        <v>43965028.399999999</v>
      </c>
      <c r="I61" s="432">
        <v>303032842.75</v>
      </c>
      <c r="J61" s="433">
        <f>I61+H61+G61+F61+E61+D61+C61</f>
        <v>3312422640.3899999</v>
      </c>
    </row>
    <row r="62" spans="1:10" s="442" customFormat="1" ht="19.5" customHeight="1">
      <c r="A62" s="704" t="s">
        <v>1584</v>
      </c>
      <c r="B62" s="705"/>
      <c r="C62" s="441">
        <f>SUM(C59:C61)</f>
        <v>743803664.33000004</v>
      </c>
      <c r="D62" s="441">
        <f t="shared" ref="D62:I62" si="3">SUM(D59:D61)</f>
        <v>312106630.19999999</v>
      </c>
      <c r="E62" s="441">
        <f t="shared" si="3"/>
        <v>1119600647.3099999</v>
      </c>
      <c r="F62" s="441">
        <f t="shared" si="3"/>
        <v>133455712.66</v>
      </c>
      <c r="G62" s="441">
        <f t="shared" si="3"/>
        <v>1282277036</v>
      </c>
      <c r="H62" s="441">
        <f t="shared" si="3"/>
        <v>174238606.71000001</v>
      </c>
      <c r="I62" s="441">
        <f t="shared" si="3"/>
        <v>407811741.48000002</v>
      </c>
      <c r="J62" s="446">
        <f t="shared" ref="J62:J68" si="4">I62+H62+G62+F62+E62+D62+C62</f>
        <v>4173294038.6899996</v>
      </c>
    </row>
    <row r="63" spans="1:10">
      <c r="A63" s="435">
        <v>13311</v>
      </c>
      <c r="B63" s="434" t="s">
        <v>1585</v>
      </c>
      <c r="C63" s="432">
        <v>7998400000</v>
      </c>
      <c r="D63" s="432">
        <v>7020100000</v>
      </c>
      <c r="E63" s="432">
        <v>7717100000</v>
      </c>
      <c r="F63" s="432">
        <v>7112600000</v>
      </c>
      <c r="G63" s="432">
        <v>7637100000</v>
      </c>
      <c r="H63" s="432">
        <v>9632900000</v>
      </c>
      <c r="I63" s="432">
        <v>8076800000</v>
      </c>
      <c r="J63" s="433">
        <f t="shared" si="4"/>
        <v>55195000000</v>
      </c>
    </row>
    <row r="64" spans="1:10">
      <c r="A64" s="435">
        <v>13312</v>
      </c>
      <c r="B64" s="434" t="s">
        <v>1586</v>
      </c>
      <c r="C64" s="432">
        <v>8234220704</v>
      </c>
      <c r="D64" s="432">
        <v>6970021000</v>
      </c>
      <c r="E64" s="432">
        <v>2546670000</v>
      </c>
      <c r="F64" s="432">
        <v>4816960395</v>
      </c>
      <c r="G64" s="432">
        <v>9046162400</v>
      </c>
      <c r="H64" s="432">
        <v>4318483000</v>
      </c>
      <c r="I64" s="432">
        <v>5579177000</v>
      </c>
      <c r="J64" s="433">
        <f t="shared" si="4"/>
        <v>41511694499</v>
      </c>
    </row>
    <row r="65" spans="1:12">
      <c r="A65" s="435">
        <v>13313</v>
      </c>
      <c r="B65" s="434" t="s">
        <v>1587</v>
      </c>
      <c r="C65" s="432"/>
      <c r="D65" s="432"/>
      <c r="E65" s="432">
        <v>3297830000</v>
      </c>
      <c r="F65" s="432"/>
      <c r="G65" s="432"/>
      <c r="H65" s="432"/>
      <c r="I65" s="432"/>
      <c r="J65" s="433">
        <f t="shared" si="4"/>
        <v>3297830000</v>
      </c>
    </row>
    <row r="66" spans="1:12">
      <c r="A66" s="435">
        <v>13314</v>
      </c>
      <c r="B66" s="434" t="s">
        <v>1588</v>
      </c>
      <c r="C66" s="432">
        <v>535000000</v>
      </c>
      <c r="D66" s="432">
        <v>415000000</v>
      </c>
      <c r="E66" s="432">
        <v>490000000</v>
      </c>
      <c r="F66" s="432">
        <v>540000000</v>
      </c>
      <c r="G66" s="432">
        <v>210000000</v>
      </c>
      <c r="H66" s="432">
        <v>440000000</v>
      </c>
      <c r="I66" s="432">
        <v>1262900000</v>
      </c>
      <c r="J66" s="433">
        <f t="shared" si="4"/>
        <v>3892900000</v>
      </c>
    </row>
    <row r="67" spans="1:12">
      <c r="A67" s="435">
        <v>13316</v>
      </c>
      <c r="B67" s="434" t="s">
        <v>1589</v>
      </c>
      <c r="C67" s="432">
        <v>842700000</v>
      </c>
      <c r="D67" s="432">
        <v>27700000</v>
      </c>
      <c r="E67" s="432">
        <v>818200000</v>
      </c>
      <c r="F67" s="432">
        <v>1498900000</v>
      </c>
      <c r="G67" s="432">
        <v>483300000</v>
      </c>
      <c r="H67" s="432">
        <v>250000000</v>
      </c>
      <c r="I67" s="432">
        <v>485000000</v>
      </c>
      <c r="J67" s="433">
        <f t="shared" si="4"/>
        <v>4405800000</v>
      </c>
    </row>
    <row r="68" spans="1:12">
      <c r="A68" s="435">
        <v>13318</v>
      </c>
      <c r="B68" s="434" t="s">
        <v>1590</v>
      </c>
      <c r="C68" s="432"/>
      <c r="D68" s="432"/>
      <c r="E68" s="432">
        <v>2044838000</v>
      </c>
      <c r="F68" s="432"/>
      <c r="G68" s="432"/>
      <c r="H68" s="432"/>
      <c r="I68" s="432"/>
      <c r="J68" s="433">
        <f t="shared" si="4"/>
        <v>2044838000</v>
      </c>
    </row>
    <row r="69" spans="1:12" s="442" customFormat="1">
      <c r="A69" s="704" t="s">
        <v>1591</v>
      </c>
      <c r="B69" s="705"/>
      <c r="C69" s="441">
        <f>SUM(C63:C68)</f>
        <v>17610320704</v>
      </c>
      <c r="D69" s="441">
        <f t="shared" ref="D69:J69" si="5">SUM(D63:D68)</f>
        <v>14432821000</v>
      </c>
      <c r="E69" s="441">
        <f t="shared" si="5"/>
        <v>16914638000</v>
      </c>
      <c r="F69" s="441">
        <f t="shared" si="5"/>
        <v>13968460395</v>
      </c>
      <c r="G69" s="441">
        <f t="shared" si="5"/>
        <v>17376562400</v>
      </c>
      <c r="H69" s="441">
        <f t="shared" si="5"/>
        <v>14641383000</v>
      </c>
      <c r="I69" s="441">
        <f t="shared" si="5"/>
        <v>15403877000</v>
      </c>
      <c r="J69" s="441">
        <f t="shared" si="5"/>
        <v>110348062499</v>
      </c>
    </row>
    <row r="70" spans="1:12" s="442" customFormat="1">
      <c r="A70" s="435">
        <v>32121</v>
      </c>
      <c r="B70" s="434" t="s">
        <v>1592</v>
      </c>
      <c r="C70" s="447">
        <v>1292163143.3800001</v>
      </c>
      <c r="D70" s="447">
        <v>9632874338.1000004</v>
      </c>
      <c r="E70" s="447">
        <v>17491447362.34</v>
      </c>
      <c r="F70" s="447">
        <v>6182172904.54</v>
      </c>
      <c r="G70" s="447">
        <v>8380743653.7600002</v>
      </c>
      <c r="H70" s="447">
        <v>10962675766.709999</v>
      </c>
      <c r="I70" s="447">
        <v>7535705374.1800003</v>
      </c>
      <c r="J70" s="433">
        <f>I70+H70+G70+F70+E70+D70+C70</f>
        <v>61477782543.009995</v>
      </c>
    </row>
    <row r="71" spans="1:12" s="442" customFormat="1" ht="19.5" customHeight="1">
      <c r="A71" s="704" t="s">
        <v>1593</v>
      </c>
      <c r="B71" s="705"/>
      <c r="C71" s="446">
        <f>+C21+C58+C62+C69+C70</f>
        <v>31989449580.430004</v>
      </c>
      <c r="D71" s="446">
        <f t="shared" ref="D71:J71" si="6">+D21+D58+D62+D69+D70</f>
        <v>36022287841.360001</v>
      </c>
      <c r="E71" s="446">
        <f t="shared" si="6"/>
        <v>61428116126.169998</v>
      </c>
      <c r="F71" s="446">
        <f t="shared" si="6"/>
        <v>29959962950.690002</v>
      </c>
      <c r="G71" s="446">
        <f t="shared" si="6"/>
        <v>38375244747.199997</v>
      </c>
      <c r="H71" s="446">
        <f t="shared" si="6"/>
        <v>32350470907.019997</v>
      </c>
      <c r="I71" s="446">
        <f t="shared" si="6"/>
        <v>31468506114.720001</v>
      </c>
      <c r="J71" s="446">
        <f t="shared" si="6"/>
        <v>261594038267.59003</v>
      </c>
      <c r="L71" s="448"/>
    </row>
    <row r="72" spans="1:12" s="420" customFormat="1" ht="21" customHeight="1">
      <c r="A72" s="449" t="s">
        <v>1501</v>
      </c>
      <c r="B72" s="449"/>
    </row>
    <row r="73" spans="1:12" s="420" customFormat="1">
      <c r="A73" s="450"/>
      <c r="B73" s="450"/>
      <c r="C73" s="421"/>
      <c r="D73" s="418"/>
      <c r="E73" s="418"/>
      <c r="F73" s="421"/>
      <c r="G73" s="421"/>
      <c r="J73" s="419"/>
    </row>
    <row r="74" spans="1:12" s="420" customFormat="1">
      <c r="A74" s="450"/>
      <c r="B74" s="450"/>
      <c r="D74" s="451"/>
      <c r="E74" s="451"/>
      <c r="F74" s="421"/>
      <c r="J74" s="419"/>
    </row>
    <row r="75" spans="1:12" s="420" customFormat="1">
      <c r="A75" s="450"/>
      <c r="B75" s="450"/>
      <c r="D75" s="451"/>
      <c r="E75" s="451"/>
      <c r="F75" s="421"/>
      <c r="J75" s="419"/>
    </row>
    <row r="76" spans="1:12" s="420" customFormat="1">
      <c r="A76" s="450"/>
      <c r="B76" s="450"/>
      <c r="D76" s="451"/>
      <c r="E76" s="451"/>
      <c r="F76" s="421"/>
      <c r="J76" s="419"/>
    </row>
    <row r="77" spans="1:12" s="420" customFormat="1">
      <c r="A77" s="450"/>
      <c r="B77" s="450"/>
      <c r="D77" s="451"/>
      <c r="E77" s="451"/>
      <c r="F77" s="421"/>
      <c r="J77" s="419"/>
    </row>
    <row r="78" spans="1:12" s="420" customFormat="1">
      <c r="A78" s="450"/>
      <c r="B78" s="450"/>
      <c r="D78" s="451"/>
      <c r="E78" s="451"/>
      <c r="F78" s="421"/>
      <c r="J78" s="419"/>
    </row>
    <row r="79" spans="1:12" s="420" customFormat="1">
      <c r="A79" s="450"/>
      <c r="B79" s="450"/>
      <c r="D79" s="451"/>
      <c r="E79" s="451"/>
      <c r="F79" s="421"/>
      <c r="J79" s="419"/>
    </row>
    <row r="80" spans="1:12" s="420" customFormat="1">
      <c r="A80" s="450"/>
      <c r="B80" s="450"/>
      <c r="D80" s="452"/>
      <c r="F80" s="421"/>
      <c r="J80" s="419"/>
    </row>
    <row r="81" spans="1:10" s="420" customFormat="1">
      <c r="A81" s="450"/>
      <c r="B81" s="450"/>
      <c r="D81" s="452"/>
      <c r="F81" s="421"/>
      <c r="J81" s="419"/>
    </row>
    <row r="82" spans="1:10" s="420" customFormat="1">
      <c r="A82" s="450"/>
      <c r="B82" s="450"/>
      <c r="D82" s="419"/>
      <c r="F82" s="421"/>
      <c r="J82" s="419"/>
    </row>
    <row r="83" spans="1:10" s="420" customFormat="1">
      <c r="A83" s="450"/>
      <c r="B83" s="450"/>
      <c r="D83" s="419"/>
      <c r="F83" s="421"/>
      <c r="J83" s="419"/>
    </row>
    <row r="84" spans="1:10" s="420" customFormat="1">
      <c r="A84" s="450"/>
      <c r="B84" s="450"/>
      <c r="D84" s="419"/>
      <c r="F84" s="421"/>
      <c r="J84" s="419"/>
    </row>
    <row r="85" spans="1:10" s="420" customFormat="1">
      <c r="A85" s="450"/>
      <c r="B85" s="450"/>
      <c r="D85" s="419"/>
      <c r="F85" s="421"/>
      <c r="J85" s="419"/>
    </row>
    <row r="86" spans="1:10" s="420" customFormat="1">
      <c r="A86" s="450"/>
      <c r="B86" s="450"/>
      <c r="D86" s="419"/>
      <c r="F86" s="421"/>
      <c r="J86" s="419"/>
    </row>
    <row r="87" spans="1:10" s="420" customFormat="1">
      <c r="A87" s="450"/>
      <c r="B87" s="450"/>
      <c r="D87" s="419"/>
      <c r="F87" s="421"/>
      <c r="J87" s="419"/>
    </row>
    <row r="88" spans="1:10" s="420" customFormat="1">
      <c r="A88" s="450"/>
      <c r="B88" s="450"/>
      <c r="D88" s="419"/>
      <c r="F88" s="421"/>
      <c r="J88" s="419"/>
    </row>
    <row r="89" spans="1:10" s="420" customFormat="1">
      <c r="A89" s="450"/>
      <c r="B89" s="450"/>
      <c r="D89" s="419"/>
      <c r="F89" s="421"/>
      <c r="J89" s="419"/>
    </row>
    <row r="90" spans="1:10" s="420" customFormat="1">
      <c r="A90" s="450"/>
      <c r="B90" s="450"/>
      <c r="D90" s="419"/>
      <c r="F90" s="421"/>
      <c r="J90" s="419"/>
    </row>
    <row r="91" spans="1:10" s="420" customFormat="1">
      <c r="A91" s="450"/>
      <c r="B91" s="450"/>
      <c r="D91" s="419"/>
      <c r="F91" s="421"/>
      <c r="J91" s="419"/>
    </row>
    <row r="92" spans="1:10" s="420" customFormat="1">
      <c r="A92" s="450"/>
      <c r="B92" s="450"/>
      <c r="D92" s="419"/>
      <c r="F92" s="421"/>
      <c r="J92" s="419"/>
    </row>
    <row r="93" spans="1:10" s="420" customFormat="1">
      <c r="A93" s="450"/>
      <c r="B93" s="450"/>
      <c r="D93" s="419"/>
      <c r="F93" s="421"/>
      <c r="J93" s="419"/>
    </row>
    <row r="94" spans="1:10" s="420" customFormat="1">
      <c r="A94" s="450"/>
      <c r="B94" s="450"/>
      <c r="D94" s="419"/>
      <c r="F94" s="421"/>
      <c r="J94" s="419"/>
    </row>
    <row r="95" spans="1:10" s="420" customFormat="1">
      <c r="A95" s="450"/>
      <c r="B95" s="450"/>
      <c r="D95" s="419"/>
      <c r="F95" s="421"/>
      <c r="J95" s="419"/>
    </row>
    <row r="96" spans="1:10" s="420" customFormat="1">
      <c r="A96" s="450"/>
      <c r="B96" s="450"/>
      <c r="D96" s="419"/>
      <c r="F96" s="421"/>
      <c r="J96" s="419"/>
    </row>
    <row r="97" spans="1:10" s="420" customFormat="1">
      <c r="A97" s="450"/>
      <c r="B97" s="450"/>
      <c r="D97" s="419"/>
      <c r="F97" s="421"/>
      <c r="J97" s="419"/>
    </row>
    <row r="98" spans="1:10" s="420" customFormat="1">
      <c r="A98" s="450"/>
      <c r="B98" s="450"/>
      <c r="D98" s="419"/>
      <c r="F98" s="421"/>
      <c r="J98" s="419"/>
    </row>
    <row r="99" spans="1:10" s="420" customFormat="1">
      <c r="A99" s="450"/>
      <c r="B99" s="450"/>
      <c r="D99" s="419"/>
      <c r="F99" s="421"/>
      <c r="J99" s="419"/>
    </row>
    <row r="100" spans="1:10" s="420" customFormat="1">
      <c r="A100" s="450"/>
      <c r="B100" s="450"/>
      <c r="D100" s="419"/>
      <c r="F100" s="421"/>
      <c r="J100" s="419"/>
    </row>
    <row r="101" spans="1:10" s="420" customFormat="1">
      <c r="A101" s="450"/>
      <c r="B101" s="450"/>
      <c r="D101" s="419"/>
      <c r="F101" s="421"/>
      <c r="J101" s="419"/>
    </row>
    <row r="102" spans="1:10" s="420" customFormat="1">
      <c r="A102" s="450"/>
      <c r="B102" s="450"/>
      <c r="D102" s="419"/>
      <c r="F102" s="421"/>
      <c r="J102" s="419"/>
    </row>
    <row r="103" spans="1:10" s="420" customFormat="1">
      <c r="A103" s="450"/>
      <c r="B103" s="450"/>
      <c r="D103" s="419"/>
      <c r="F103" s="421"/>
      <c r="J103" s="419"/>
    </row>
    <row r="104" spans="1:10" s="420" customFormat="1">
      <c r="A104" s="450"/>
      <c r="B104" s="450"/>
      <c r="D104" s="419"/>
      <c r="F104" s="421"/>
      <c r="J104" s="419"/>
    </row>
    <row r="105" spans="1:10" s="420" customFormat="1">
      <c r="A105" s="450"/>
      <c r="B105" s="450"/>
      <c r="D105" s="419"/>
      <c r="F105" s="421"/>
      <c r="J105" s="419"/>
    </row>
    <row r="106" spans="1:10" s="420" customFormat="1">
      <c r="A106" s="450"/>
      <c r="B106" s="450"/>
      <c r="D106" s="419"/>
      <c r="F106" s="421"/>
      <c r="J106" s="419"/>
    </row>
    <row r="107" spans="1:10" s="420" customFormat="1">
      <c r="A107" s="450"/>
      <c r="B107" s="450"/>
      <c r="D107" s="419"/>
      <c r="F107" s="421"/>
      <c r="J107" s="419"/>
    </row>
    <row r="108" spans="1:10" s="420" customFormat="1">
      <c r="A108" s="450"/>
      <c r="B108" s="450"/>
      <c r="D108" s="419"/>
      <c r="F108" s="421"/>
      <c r="J108" s="419"/>
    </row>
    <row r="109" spans="1:10" s="420" customFormat="1">
      <c r="A109" s="450"/>
      <c r="B109" s="450"/>
      <c r="D109" s="419"/>
      <c r="F109" s="421"/>
      <c r="J109" s="419"/>
    </row>
    <row r="110" spans="1:10" s="420" customFormat="1">
      <c r="A110" s="450"/>
      <c r="B110" s="450"/>
      <c r="D110" s="419"/>
      <c r="F110" s="421"/>
      <c r="J110" s="419"/>
    </row>
    <row r="111" spans="1:10" s="420" customFormat="1">
      <c r="A111" s="450"/>
      <c r="B111" s="450"/>
      <c r="D111" s="419"/>
      <c r="F111" s="421"/>
      <c r="J111" s="419"/>
    </row>
    <row r="112" spans="1:10" s="420" customFormat="1">
      <c r="A112" s="450"/>
      <c r="B112" s="450"/>
      <c r="D112" s="419"/>
      <c r="F112" s="421"/>
      <c r="J112" s="419"/>
    </row>
    <row r="113" spans="1:10" s="420" customFormat="1">
      <c r="A113" s="450"/>
      <c r="B113" s="450"/>
      <c r="D113" s="419"/>
      <c r="F113" s="421"/>
      <c r="J113" s="419"/>
    </row>
    <row r="114" spans="1:10" s="420" customFormat="1">
      <c r="A114" s="450"/>
      <c r="B114" s="450"/>
      <c r="D114" s="419"/>
      <c r="F114" s="421"/>
      <c r="J114" s="419"/>
    </row>
    <row r="115" spans="1:10" s="420" customFormat="1">
      <c r="A115" s="450"/>
      <c r="B115" s="450"/>
      <c r="D115" s="419"/>
      <c r="F115" s="421"/>
      <c r="J115" s="419"/>
    </row>
    <row r="116" spans="1:10" s="420" customFormat="1">
      <c r="A116" s="450"/>
      <c r="B116" s="450"/>
      <c r="D116" s="419"/>
      <c r="F116" s="421"/>
      <c r="J116" s="419"/>
    </row>
    <row r="117" spans="1:10" s="420" customFormat="1">
      <c r="A117" s="450"/>
      <c r="B117" s="450"/>
      <c r="D117" s="419"/>
      <c r="F117" s="421"/>
      <c r="J117" s="419"/>
    </row>
    <row r="118" spans="1:10" s="420" customFormat="1">
      <c r="A118" s="450"/>
      <c r="B118" s="450"/>
      <c r="D118" s="419"/>
      <c r="F118" s="421"/>
      <c r="J118" s="419"/>
    </row>
    <row r="119" spans="1:10" s="420" customFormat="1">
      <c r="A119" s="450"/>
      <c r="B119" s="450"/>
      <c r="D119" s="419"/>
      <c r="F119" s="421"/>
      <c r="J119" s="419"/>
    </row>
    <row r="120" spans="1:10" s="420" customFormat="1">
      <c r="A120" s="450"/>
      <c r="B120" s="450"/>
      <c r="D120" s="419"/>
      <c r="F120" s="421"/>
      <c r="J120" s="419"/>
    </row>
    <row r="121" spans="1:10" s="420" customFormat="1">
      <c r="A121" s="450"/>
      <c r="B121" s="450"/>
      <c r="D121" s="419"/>
      <c r="F121" s="421"/>
      <c r="J121" s="419"/>
    </row>
    <row r="122" spans="1:10" s="420" customFormat="1">
      <c r="A122" s="450"/>
      <c r="B122" s="450"/>
      <c r="D122" s="419"/>
      <c r="F122" s="421"/>
      <c r="J122" s="419"/>
    </row>
    <row r="123" spans="1:10" s="420" customFormat="1">
      <c r="A123" s="450"/>
      <c r="B123" s="450"/>
      <c r="D123" s="419"/>
      <c r="F123" s="421"/>
      <c r="J123" s="419"/>
    </row>
    <row r="124" spans="1:10" s="420" customFormat="1">
      <c r="A124" s="450"/>
      <c r="B124" s="450"/>
      <c r="D124" s="419"/>
      <c r="F124" s="421"/>
      <c r="J124" s="419"/>
    </row>
    <row r="125" spans="1:10" s="420" customFormat="1">
      <c r="A125" s="450"/>
      <c r="B125" s="450"/>
      <c r="D125" s="419"/>
      <c r="F125" s="421"/>
      <c r="J125" s="419"/>
    </row>
    <row r="126" spans="1:10" s="420" customFormat="1">
      <c r="A126" s="450"/>
      <c r="B126" s="450"/>
      <c r="D126" s="419"/>
      <c r="F126" s="421"/>
      <c r="J126" s="419"/>
    </row>
    <row r="127" spans="1:10" s="420" customFormat="1">
      <c r="A127" s="450"/>
      <c r="B127" s="450"/>
      <c r="D127" s="419"/>
      <c r="F127" s="421"/>
      <c r="J127" s="419"/>
    </row>
    <row r="128" spans="1:10" s="420" customFormat="1">
      <c r="A128" s="450"/>
      <c r="B128" s="450"/>
      <c r="D128" s="419"/>
      <c r="F128" s="421"/>
      <c r="J128" s="419"/>
    </row>
    <row r="129" spans="1:10" s="420" customFormat="1">
      <c r="A129" s="450"/>
      <c r="B129" s="450"/>
      <c r="D129" s="419"/>
      <c r="F129" s="421"/>
      <c r="J129" s="419"/>
    </row>
    <row r="130" spans="1:10" s="420" customFormat="1">
      <c r="A130" s="450"/>
      <c r="B130" s="450"/>
      <c r="D130" s="419"/>
      <c r="F130" s="421"/>
      <c r="J130" s="419"/>
    </row>
    <row r="131" spans="1:10" s="420" customFormat="1">
      <c r="A131" s="450"/>
      <c r="B131" s="450"/>
      <c r="D131" s="419"/>
      <c r="F131" s="421"/>
      <c r="J131" s="419"/>
    </row>
    <row r="132" spans="1:10" s="420" customFormat="1">
      <c r="A132" s="450"/>
      <c r="B132" s="450"/>
      <c r="D132" s="419"/>
      <c r="F132" s="421"/>
      <c r="J132" s="419"/>
    </row>
    <row r="133" spans="1:10" s="420" customFormat="1">
      <c r="A133" s="450"/>
      <c r="B133" s="450"/>
      <c r="D133" s="419"/>
      <c r="F133" s="421"/>
      <c r="J133" s="419"/>
    </row>
    <row r="134" spans="1:10" s="420" customFormat="1">
      <c r="A134" s="450"/>
      <c r="B134" s="450"/>
      <c r="D134" s="419"/>
      <c r="F134" s="421"/>
      <c r="J134" s="419"/>
    </row>
    <row r="135" spans="1:10" s="420" customFormat="1">
      <c r="A135" s="450"/>
      <c r="B135" s="450"/>
      <c r="D135" s="419"/>
      <c r="F135" s="421"/>
      <c r="J135" s="419"/>
    </row>
    <row r="136" spans="1:10" s="420" customFormat="1">
      <c r="A136" s="450"/>
      <c r="B136" s="450"/>
      <c r="D136" s="419"/>
      <c r="F136" s="421"/>
      <c r="J136" s="419"/>
    </row>
    <row r="137" spans="1:10" s="420" customFormat="1">
      <c r="A137" s="450"/>
      <c r="B137" s="450"/>
      <c r="D137" s="419"/>
      <c r="F137" s="421"/>
      <c r="J137" s="419"/>
    </row>
    <row r="138" spans="1:10" s="420" customFormat="1">
      <c r="A138" s="450"/>
      <c r="B138" s="450"/>
      <c r="D138" s="419"/>
      <c r="F138" s="421"/>
      <c r="J138" s="419"/>
    </row>
    <row r="139" spans="1:10" s="420" customFormat="1">
      <c r="A139" s="450"/>
      <c r="B139" s="450"/>
      <c r="D139" s="419"/>
      <c r="F139" s="421"/>
      <c r="J139" s="419"/>
    </row>
    <row r="140" spans="1:10" s="420" customFormat="1">
      <c r="A140" s="450"/>
      <c r="B140" s="450"/>
      <c r="D140" s="419"/>
      <c r="F140" s="421"/>
      <c r="J140" s="419"/>
    </row>
    <row r="141" spans="1:10" s="420" customFormat="1">
      <c r="A141" s="450"/>
      <c r="B141" s="450"/>
      <c r="D141" s="419"/>
      <c r="F141" s="421"/>
      <c r="J141" s="419"/>
    </row>
    <row r="142" spans="1:10" s="420" customFormat="1">
      <c r="A142" s="450"/>
      <c r="B142" s="450"/>
      <c r="D142" s="419"/>
      <c r="F142" s="421"/>
      <c r="J142" s="419"/>
    </row>
    <row r="143" spans="1:10" s="420" customFormat="1">
      <c r="A143" s="450"/>
      <c r="B143" s="450"/>
      <c r="D143" s="419"/>
      <c r="F143" s="421"/>
      <c r="J143" s="419"/>
    </row>
    <row r="144" spans="1:10" s="420" customFormat="1">
      <c r="A144" s="450"/>
      <c r="B144" s="450"/>
      <c r="D144" s="419"/>
      <c r="F144" s="421"/>
      <c r="J144" s="419"/>
    </row>
    <row r="145" spans="1:10" s="420" customFormat="1">
      <c r="A145" s="450"/>
      <c r="B145" s="450"/>
      <c r="D145" s="419"/>
      <c r="F145" s="421"/>
      <c r="J145" s="419"/>
    </row>
    <row r="146" spans="1:10" s="420" customFormat="1">
      <c r="A146" s="450"/>
      <c r="B146" s="450"/>
      <c r="D146" s="419"/>
      <c r="F146" s="421"/>
      <c r="J146" s="419"/>
    </row>
    <row r="147" spans="1:10" s="420" customFormat="1">
      <c r="A147" s="450"/>
      <c r="B147" s="450"/>
      <c r="D147" s="419"/>
      <c r="F147" s="421"/>
      <c r="J147" s="419"/>
    </row>
    <row r="148" spans="1:10" s="420" customFormat="1">
      <c r="A148" s="450"/>
      <c r="B148" s="450"/>
      <c r="D148" s="419"/>
      <c r="F148" s="421"/>
      <c r="J148" s="419"/>
    </row>
    <row r="149" spans="1:10" s="420" customFormat="1">
      <c r="A149" s="450"/>
      <c r="B149" s="450"/>
      <c r="D149" s="419"/>
      <c r="F149" s="421"/>
      <c r="J149" s="419"/>
    </row>
    <row r="150" spans="1:10" s="420" customFormat="1">
      <c r="A150" s="450"/>
      <c r="B150" s="450"/>
      <c r="D150" s="419"/>
      <c r="F150" s="421"/>
      <c r="J150" s="419"/>
    </row>
    <row r="151" spans="1:10" s="420" customFormat="1">
      <c r="A151" s="450"/>
      <c r="B151" s="450"/>
      <c r="D151" s="419"/>
      <c r="F151" s="421"/>
      <c r="J151" s="419"/>
    </row>
    <row r="152" spans="1:10" s="420" customFormat="1">
      <c r="A152" s="450"/>
      <c r="B152" s="450"/>
      <c r="D152" s="419"/>
      <c r="F152" s="421"/>
      <c r="J152" s="419"/>
    </row>
    <row r="153" spans="1:10" s="420" customFormat="1">
      <c r="A153" s="450"/>
      <c r="B153" s="450"/>
      <c r="D153" s="419"/>
      <c r="F153" s="421"/>
      <c r="J153" s="419"/>
    </row>
    <row r="154" spans="1:10" s="420" customFormat="1">
      <c r="A154" s="450"/>
      <c r="B154" s="450"/>
      <c r="D154" s="419"/>
      <c r="F154" s="421"/>
      <c r="J154" s="419"/>
    </row>
    <row r="155" spans="1:10" s="420" customFormat="1">
      <c r="A155" s="450"/>
      <c r="B155" s="450"/>
      <c r="D155" s="419"/>
      <c r="F155" s="421"/>
      <c r="J155" s="419"/>
    </row>
    <row r="156" spans="1:10" s="420" customFormat="1">
      <c r="A156" s="450"/>
      <c r="B156" s="450"/>
      <c r="D156" s="419"/>
      <c r="F156" s="421"/>
      <c r="J156" s="419"/>
    </row>
    <row r="157" spans="1:10" s="420" customFormat="1">
      <c r="A157" s="450"/>
      <c r="B157" s="450"/>
      <c r="D157" s="419"/>
      <c r="F157" s="421"/>
      <c r="J157" s="419"/>
    </row>
    <row r="158" spans="1:10" s="420" customFormat="1">
      <c r="A158" s="450"/>
      <c r="B158" s="450"/>
      <c r="D158" s="419"/>
      <c r="F158" s="421"/>
      <c r="J158" s="419"/>
    </row>
    <row r="159" spans="1:10" s="420" customFormat="1">
      <c r="A159" s="450"/>
      <c r="B159" s="450"/>
      <c r="D159" s="419"/>
      <c r="F159" s="421"/>
      <c r="J159" s="419"/>
    </row>
    <row r="160" spans="1:10" s="420" customFormat="1">
      <c r="A160" s="450"/>
      <c r="B160" s="450"/>
      <c r="D160" s="419"/>
      <c r="F160" s="421"/>
      <c r="J160" s="419"/>
    </row>
    <row r="161" spans="1:10" s="420" customFormat="1">
      <c r="A161" s="450"/>
      <c r="B161" s="450"/>
      <c r="D161" s="419"/>
      <c r="F161" s="421"/>
      <c r="J161" s="419"/>
    </row>
    <row r="162" spans="1:10" s="420" customFormat="1">
      <c r="A162" s="450"/>
      <c r="B162" s="450"/>
      <c r="D162" s="419"/>
      <c r="F162" s="421"/>
      <c r="J162" s="419"/>
    </row>
    <row r="163" spans="1:10" s="420" customFormat="1">
      <c r="A163" s="450"/>
      <c r="B163" s="450"/>
      <c r="D163" s="419"/>
      <c r="F163" s="421"/>
      <c r="J163" s="419"/>
    </row>
    <row r="164" spans="1:10" s="420" customFormat="1">
      <c r="A164" s="450"/>
      <c r="B164" s="450"/>
      <c r="D164" s="419"/>
      <c r="F164" s="421"/>
      <c r="J164" s="419"/>
    </row>
    <row r="165" spans="1:10" s="420" customFormat="1">
      <c r="A165" s="450"/>
      <c r="B165" s="450"/>
      <c r="D165" s="419"/>
      <c r="F165" s="421"/>
      <c r="J165" s="419"/>
    </row>
    <row r="166" spans="1:10" s="420" customFormat="1">
      <c r="A166" s="450"/>
      <c r="B166" s="450"/>
      <c r="D166" s="419"/>
      <c r="F166" s="421"/>
      <c r="J166" s="419"/>
    </row>
    <row r="167" spans="1:10" s="420" customFormat="1">
      <c r="A167" s="450"/>
      <c r="B167" s="450"/>
      <c r="D167" s="419"/>
      <c r="F167" s="421"/>
      <c r="J167" s="419"/>
    </row>
    <row r="168" spans="1:10" s="420" customFormat="1">
      <c r="A168" s="450"/>
      <c r="B168" s="450"/>
      <c r="D168" s="419"/>
      <c r="F168" s="421"/>
      <c r="J168" s="419"/>
    </row>
    <row r="169" spans="1:10" s="420" customFormat="1">
      <c r="A169" s="450"/>
      <c r="B169" s="450"/>
      <c r="D169" s="419"/>
      <c r="F169" s="421"/>
      <c r="J169" s="419"/>
    </row>
    <row r="170" spans="1:10" s="420" customFormat="1">
      <c r="A170" s="450"/>
      <c r="B170" s="450"/>
      <c r="D170" s="419"/>
      <c r="F170" s="421"/>
      <c r="J170" s="419"/>
    </row>
    <row r="171" spans="1:10" s="420" customFormat="1">
      <c r="A171" s="450"/>
      <c r="B171" s="450"/>
      <c r="D171" s="419"/>
      <c r="F171" s="421"/>
      <c r="J171" s="419"/>
    </row>
    <row r="172" spans="1:10" s="420" customFormat="1">
      <c r="A172" s="450"/>
      <c r="B172" s="450"/>
      <c r="D172" s="419"/>
      <c r="F172" s="421"/>
      <c r="J172" s="419"/>
    </row>
    <row r="173" spans="1:10" s="420" customFormat="1">
      <c r="A173" s="450"/>
      <c r="B173" s="450"/>
      <c r="D173" s="419"/>
      <c r="F173" s="421"/>
      <c r="J173" s="419"/>
    </row>
    <row r="174" spans="1:10" s="420" customFormat="1">
      <c r="A174" s="450"/>
      <c r="B174" s="450"/>
      <c r="D174" s="419"/>
      <c r="F174" s="421"/>
      <c r="J174" s="419"/>
    </row>
    <row r="175" spans="1:10" s="420" customFormat="1">
      <c r="A175" s="450"/>
      <c r="B175" s="450"/>
      <c r="D175" s="419"/>
      <c r="F175" s="421"/>
      <c r="J175" s="419"/>
    </row>
    <row r="176" spans="1:10" s="420" customFormat="1">
      <c r="A176" s="450"/>
      <c r="B176" s="450"/>
      <c r="D176" s="419"/>
      <c r="F176" s="421"/>
      <c r="J176" s="419"/>
    </row>
    <row r="177" spans="1:10" s="420" customFormat="1">
      <c r="A177" s="450"/>
      <c r="B177" s="450"/>
      <c r="D177" s="419"/>
      <c r="F177" s="421"/>
      <c r="J177" s="419"/>
    </row>
    <row r="178" spans="1:10" s="420" customFormat="1">
      <c r="A178" s="450"/>
      <c r="B178" s="450"/>
      <c r="D178" s="419"/>
      <c r="F178" s="421"/>
      <c r="J178" s="419"/>
    </row>
    <row r="179" spans="1:10" s="420" customFormat="1">
      <c r="A179" s="450"/>
      <c r="B179" s="450"/>
      <c r="D179" s="419"/>
      <c r="F179" s="421"/>
      <c r="J179" s="419"/>
    </row>
    <row r="180" spans="1:10" s="420" customFormat="1">
      <c r="A180" s="450"/>
      <c r="B180" s="450"/>
      <c r="D180" s="419"/>
      <c r="F180" s="421"/>
      <c r="J180" s="419"/>
    </row>
    <row r="181" spans="1:10" s="420" customFormat="1">
      <c r="A181" s="450"/>
      <c r="B181" s="450"/>
      <c r="D181" s="419"/>
      <c r="F181" s="421"/>
      <c r="J181" s="419"/>
    </row>
    <row r="182" spans="1:10" s="420" customFormat="1">
      <c r="A182" s="450"/>
      <c r="B182" s="450"/>
      <c r="D182" s="419"/>
      <c r="F182" s="421"/>
      <c r="J182" s="419"/>
    </row>
    <row r="183" spans="1:10" s="420" customFormat="1">
      <c r="A183" s="450"/>
      <c r="B183" s="450"/>
      <c r="D183" s="419"/>
      <c r="F183" s="421"/>
      <c r="J183" s="419"/>
    </row>
    <row r="184" spans="1:10" s="420" customFormat="1">
      <c r="A184" s="450"/>
      <c r="B184" s="450"/>
      <c r="D184" s="419"/>
      <c r="F184" s="421"/>
      <c r="J184" s="419"/>
    </row>
    <row r="185" spans="1:10" s="420" customFormat="1">
      <c r="A185" s="450"/>
      <c r="B185" s="450"/>
      <c r="D185" s="419"/>
      <c r="F185" s="421"/>
      <c r="J185" s="419"/>
    </row>
    <row r="186" spans="1:10" s="420" customFormat="1">
      <c r="A186" s="450"/>
      <c r="B186" s="450"/>
      <c r="D186" s="419"/>
      <c r="F186" s="421"/>
      <c r="J186" s="419"/>
    </row>
    <row r="187" spans="1:10" s="420" customFormat="1">
      <c r="A187" s="450"/>
      <c r="B187" s="450"/>
      <c r="D187" s="419"/>
      <c r="F187" s="421"/>
      <c r="J187" s="419"/>
    </row>
    <row r="188" spans="1:10" s="420" customFormat="1">
      <c r="A188" s="450"/>
      <c r="B188" s="450"/>
      <c r="D188" s="419"/>
      <c r="F188" s="421"/>
      <c r="J188" s="419"/>
    </row>
    <row r="189" spans="1:10" s="420" customFormat="1">
      <c r="A189" s="450"/>
      <c r="B189" s="450"/>
      <c r="D189" s="419"/>
      <c r="F189" s="421"/>
      <c r="J189" s="419"/>
    </row>
    <row r="190" spans="1:10" s="420" customFormat="1">
      <c r="A190" s="450"/>
      <c r="B190" s="450"/>
      <c r="D190" s="419"/>
      <c r="F190" s="421"/>
      <c r="J190" s="419"/>
    </row>
    <row r="191" spans="1:10" s="420" customFormat="1">
      <c r="A191" s="450"/>
      <c r="B191" s="450"/>
      <c r="D191" s="419"/>
      <c r="F191" s="421"/>
      <c r="J191" s="419"/>
    </row>
    <row r="192" spans="1:10" s="420" customFormat="1">
      <c r="A192" s="450"/>
      <c r="B192" s="450"/>
      <c r="D192" s="419"/>
      <c r="F192" s="421"/>
      <c r="J192" s="419"/>
    </row>
    <row r="193" spans="1:10" s="420" customFormat="1">
      <c r="A193" s="450"/>
      <c r="B193" s="450"/>
      <c r="D193" s="419"/>
      <c r="F193" s="421"/>
      <c r="J193" s="419"/>
    </row>
    <row r="194" spans="1:10" s="420" customFormat="1">
      <c r="A194" s="450"/>
      <c r="B194" s="450"/>
      <c r="D194" s="419"/>
      <c r="F194" s="421"/>
      <c r="J194" s="419"/>
    </row>
    <row r="195" spans="1:10" s="420" customFormat="1">
      <c r="A195" s="450"/>
      <c r="B195" s="450"/>
      <c r="D195" s="419"/>
      <c r="F195" s="421"/>
      <c r="J195" s="419"/>
    </row>
    <row r="196" spans="1:10" s="420" customFormat="1">
      <c r="A196" s="450"/>
      <c r="B196" s="450"/>
      <c r="D196" s="419"/>
      <c r="F196" s="421"/>
      <c r="J196" s="419"/>
    </row>
    <row r="197" spans="1:10" s="420" customFormat="1">
      <c r="A197" s="450"/>
      <c r="B197" s="450"/>
      <c r="D197" s="419"/>
      <c r="F197" s="421"/>
      <c r="J197" s="419"/>
    </row>
    <row r="198" spans="1:10" s="420" customFormat="1">
      <c r="A198" s="450"/>
      <c r="B198" s="450"/>
      <c r="D198" s="419"/>
      <c r="F198" s="421"/>
      <c r="J198" s="419"/>
    </row>
    <row r="199" spans="1:10" s="420" customFormat="1">
      <c r="A199" s="450"/>
      <c r="B199" s="450"/>
      <c r="D199" s="419"/>
      <c r="F199" s="421"/>
      <c r="J199" s="419"/>
    </row>
    <row r="200" spans="1:10" s="420" customFormat="1">
      <c r="A200" s="450"/>
      <c r="B200" s="450"/>
      <c r="D200" s="419"/>
      <c r="F200" s="421"/>
      <c r="J200" s="419"/>
    </row>
    <row r="201" spans="1:10" s="420" customFormat="1">
      <c r="A201" s="450"/>
      <c r="B201" s="450"/>
      <c r="D201" s="419"/>
      <c r="F201" s="421"/>
      <c r="J201" s="419"/>
    </row>
    <row r="202" spans="1:10" s="420" customFormat="1">
      <c r="A202" s="450"/>
      <c r="B202" s="450"/>
      <c r="D202" s="419"/>
      <c r="F202" s="421"/>
      <c r="J202" s="419"/>
    </row>
    <row r="203" spans="1:10" s="420" customFormat="1">
      <c r="A203" s="450"/>
      <c r="B203" s="450"/>
      <c r="D203" s="419"/>
      <c r="F203" s="421"/>
      <c r="J203" s="419"/>
    </row>
    <row r="204" spans="1:10" s="420" customFormat="1">
      <c r="A204" s="450"/>
      <c r="B204" s="450"/>
      <c r="D204" s="419"/>
      <c r="F204" s="421"/>
      <c r="J204" s="419"/>
    </row>
    <row r="205" spans="1:10" s="420" customFormat="1">
      <c r="A205" s="450"/>
      <c r="B205" s="450"/>
      <c r="D205" s="419"/>
      <c r="F205" s="421"/>
      <c r="J205" s="419"/>
    </row>
    <row r="206" spans="1:10" s="420" customFormat="1">
      <c r="A206" s="450"/>
      <c r="B206" s="450"/>
      <c r="D206" s="419"/>
      <c r="F206" s="421"/>
      <c r="J206" s="419"/>
    </row>
    <row r="207" spans="1:10" s="420" customFormat="1">
      <c r="A207" s="450"/>
      <c r="B207" s="450"/>
      <c r="D207" s="419"/>
      <c r="F207" s="421"/>
      <c r="J207" s="419"/>
    </row>
    <row r="208" spans="1:10" s="420" customFormat="1">
      <c r="A208" s="450"/>
      <c r="B208" s="450"/>
      <c r="D208" s="419"/>
      <c r="F208" s="421"/>
      <c r="J208" s="419"/>
    </row>
    <row r="209" spans="1:10" s="420" customFormat="1">
      <c r="A209" s="450"/>
      <c r="B209" s="450"/>
      <c r="D209" s="419"/>
      <c r="F209" s="421"/>
      <c r="J209" s="419"/>
    </row>
    <row r="210" spans="1:10" s="420" customFormat="1">
      <c r="A210" s="450"/>
      <c r="B210" s="450"/>
      <c r="D210" s="419"/>
      <c r="F210" s="421"/>
      <c r="J210" s="419"/>
    </row>
    <row r="211" spans="1:10" s="420" customFormat="1">
      <c r="A211" s="450"/>
      <c r="B211" s="450"/>
      <c r="D211" s="419"/>
      <c r="F211" s="421"/>
      <c r="J211" s="419"/>
    </row>
    <row r="212" spans="1:10" s="420" customFormat="1">
      <c r="A212" s="450"/>
      <c r="B212" s="450"/>
      <c r="D212" s="419"/>
      <c r="F212" s="421"/>
      <c r="J212" s="419"/>
    </row>
    <row r="213" spans="1:10" s="420" customFormat="1">
      <c r="A213" s="450"/>
      <c r="B213" s="450"/>
      <c r="D213" s="419"/>
      <c r="F213" s="421"/>
      <c r="J213" s="419"/>
    </row>
    <row r="214" spans="1:10" s="420" customFormat="1">
      <c r="A214" s="450"/>
      <c r="B214" s="450"/>
      <c r="D214" s="419"/>
      <c r="F214" s="421"/>
      <c r="J214" s="419"/>
    </row>
    <row r="215" spans="1:10" s="420" customFormat="1">
      <c r="A215" s="450"/>
      <c r="B215" s="450"/>
      <c r="D215" s="419"/>
      <c r="F215" s="421"/>
      <c r="J215" s="419"/>
    </row>
    <row r="216" spans="1:10" s="420" customFormat="1">
      <c r="A216" s="450"/>
      <c r="B216" s="450"/>
      <c r="D216" s="419"/>
      <c r="F216" s="421"/>
      <c r="J216" s="419"/>
    </row>
    <row r="217" spans="1:10" s="420" customFormat="1">
      <c r="A217" s="450"/>
      <c r="B217" s="450"/>
      <c r="D217" s="419"/>
      <c r="F217" s="421"/>
      <c r="J217" s="419"/>
    </row>
    <row r="218" spans="1:10" s="420" customFormat="1">
      <c r="A218" s="450"/>
      <c r="B218" s="450"/>
      <c r="D218" s="419"/>
      <c r="F218" s="421"/>
      <c r="J218" s="419"/>
    </row>
    <row r="219" spans="1:10" s="420" customFormat="1">
      <c r="A219" s="450"/>
      <c r="B219" s="450"/>
      <c r="D219" s="419"/>
      <c r="F219" s="421"/>
      <c r="J219" s="419"/>
    </row>
    <row r="220" spans="1:10" s="420" customFormat="1">
      <c r="A220" s="450"/>
      <c r="B220" s="450"/>
      <c r="D220" s="419"/>
      <c r="F220" s="421"/>
      <c r="J220" s="419"/>
    </row>
    <row r="221" spans="1:10" s="420" customFormat="1">
      <c r="A221" s="450"/>
      <c r="B221" s="450"/>
      <c r="D221" s="419"/>
      <c r="F221" s="421"/>
      <c r="J221" s="419"/>
    </row>
    <row r="222" spans="1:10" s="420" customFormat="1">
      <c r="A222" s="450"/>
      <c r="B222" s="450"/>
      <c r="D222" s="419"/>
      <c r="F222" s="421"/>
      <c r="J222" s="419"/>
    </row>
    <row r="223" spans="1:10" s="420" customFormat="1">
      <c r="A223" s="450"/>
      <c r="B223" s="450"/>
      <c r="D223" s="419"/>
      <c r="F223" s="421"/>
      <c r="J223" s="419"/>
    </row>
    <row r="224" spans="1:10" s="420" customFormat="1">
      <c r="A224" s="450"/>
      <c r="B224" s="450"/>
      <c r="D224" s="419"/>
      <c r="F224" s="421"/>
      <c r="J224" s="419"/>
    </row>
    <row r="225" spans="1:10" s="420" customFormat="1">
      <c r="A225" s="450"/>
      <c r="B225" s="450"/>
      <c r="D225" s="419"/>
      <c r="F225" s="421"/>
      <c r="J225" s="419"/>
    </row>
    <row r="226" spans="1:10" s="420" customFormat="1">
      <c r="A226" s="450"/>
      <c r="B226" s="450"/>
      <c r="D226" s="419"/>
      <c r="F226" s="421"/>
      <c r="J226" s="419"/>
    </row>
    <row r="227" spans="1:10" s="420" customFormat="1">
      <c r="A227" s="450"/>
      <c r="B227" s="450"/>
      <c r="D227" s="419"/>
      <c r="F227" s="421"/>
      <c r="J227" s="419"/>
    </row>
    <row r="228" spans="1:10" s="420" customFormat="1">
      <c r="A228" s="450"/>
      <c r="B228" s="450"/>
      <c r="D228" s="419"/>
      <c r="F228" s="421"/>
      <c r="J228" s="419"/>
    </row>
    <row r="229" spans="1:10" s="420" customFormat="1">
      <c r="A229" s="450"/>
      <c r="B229" s="450"/>
      <c r="D229" s="419"/>
      <c r="F229" s="421"/>
      <c r="J229" s="419"/>
    </row>
    <row r="230" spans="1:10" s="420" customFormat="1">
      <c r="A230" s="450"/>
      <c r="B230" s="450"/>
      <c r="D230" s="419"/>
      <c r="F230" s="421"/>
      <c r="J230" s="419"/>
    </row>
    <row r="231" spans="1:10" s="420" customFormat="1">
      <c r="A231" s="450"/>
      <c r="B231" s="450"/>
      <c r="D231" s="419"/>
      <c r="F231" s="421"/>
      <c r="J231" s="419"/>
    </row>
    <row r="232" spans="1:10" s="420" customFormat="1">
      <c r="A232" s="450"/>
      <c r="B232" s="450"/>
      <c r="D232" s="419"/>
      <c r="F232" s="421"/>
      <c r="J232" s="419"/>
    </row>
    <row r="233" spans="1:10" s="420" customFormat="1">
      <c r="A233" s="450"/>
      <c r="B233" s="450"/>
      <c r="D233" s="419"/>
      <c r="F233" s="421"/>
      <c r="J233" s="419"/>
    </row>
    <row r="234" spans="1:10" s="420" customFormat="1">
      <c r="A234" s="450"/>
      <c r="B234" s="450"/>
      <c r="D234" s="419"/>
      <c r="F234" s="421"/>
      <c r="J234" s="419"/>
    </row>
    <row r="235" spans="1:10" s="420" customFormat="1">
      <c r="A235" s="450"/>
      <c r="B235" s="450"/>
      <c r="D235" s="419"/>
      <c r="F235" s="421"/>
      <c r="J235" s="419"/>
    </row>
    <row r="236" spans="1:10" s="420" customFormat="1">
      <c r="A236" s="450"/>
      <c r="B236" s="450"/>
      <c r="D236" s="419"/>
      <c r="F236" s="421"/>
      <c r="J236" s="419"/>
    </row>
    <row r="237" spans="1:10" s="420" customFormat="1">
      <c r="A237" s="450"/>
      <c r="B237" s="450"/>
      <c r="D237" s="419"/>
      <c r="F237" s="421"/>
      <c r="J237" s="419"/>
    </row>
    <row r="238" spans="1:10" s="420" customFormat="1">
      <c r="A238" s="450"/>
      <c r="B238" s="450"/>
      <c r="D238" s="419"/>
      <c r="F238" s="421"/>
      <c r="J238" s="419"/>
    </row>
    <row r="239" spans="1:10" s="420" customFormat="1">
      <c r="A239" s="450"/>
      <c r="B239" s="450"/>
      <c r="D239" s="419"/>
      <c r="F239" s="421"/>
      <c r="J239" s="419"/>
    </row>
    <row r="240" spans="1:10" s="420" customFormat="1">
      <c r="A240" s="450"/>
      <c r="B240" s="450"/>
      <c r="D240" s="419"/>
      <c r="F240" s="421"/>
      <c r="J240" s="419"/>
    </row>
    <row r="241" spans="1:10" s="420" customFormat="1">
      <c r="A241" s="450"/>
      <c r="B241" s="450"/>
      <c r="D241" s="419"/>
      <c r="F241" s="421"/>
      <c r="J241" s="419"/>
    </row>
    <row r="242" spans="1:10" s="420" customFormat="1">
      <c r="A242" s="450"/>
      <c r="B242" s="450"/>
      <c r="D242" s="419"/>
      <c r="F242" s="421"/>
      <c r="J242" s="419"/>
    </row>
    <row r="243" spans="1:10" s="420" customFormat="1">
      <c r="A243" s="450"/>
      <c r="B243" s="450"/>
      <c r="D243" s="419"/>
      <c r="F243" s="421"/>
      <c r="J243" s="419"/>
    </row>
    <row r="244" spans="1:10" s="420" customFormat="1">
      <c r="A244" s="450"/>
      <c r="B244" s="450"/>
      <c r="D244" s="419"/>
      <c r="F244" s="421"/>
      <c r="J244" s="419"/>
    </row>
    <row r="245" spans="1:10" s="420" customFormat="1">
      <c r="A245" s="450"/>
      <c r="B245" s="450"/>
      <c r="D245" s="419"/>
      <c r="F245" s="421"/>
      <c r="J245" s="419"/>
    </row>
    <row r="246" spans="1:10" s="420" customFormat="1">
      <c r="A246" s="450"/>
      <c r="B246" s="450"/>
      <c r="D246" s="419"/>
      <c r="F246" s="421"/>
      <c r="J246" s="419"/>
    </row>
    <row r="247" spans="1:10" s="420" customFormat="1">
      <c r="A247" s="450"/>
      <c r="B247" s="450"/>
      <c r="D247" s="419"/>
      <c r="F247" s="421"/>
      <c r="J247" s="419"/>
    </row>
    <row r="248" spans="1:10" s="420" customFormat="1">
      <c r="A248" s="450"/>
      <c r="B248" s="450"/>
      <c r="D248" s="419"/>
      <c r="F248" s="421"/>
      <c r="J248" s="419"/>
    </row>
    <row r="249" spans="1:10" s="420" customFormat="1">
      <c r="A249" s="450"/>
      <c r="B249" s="450"/>
      <c r="D249" s="419"/>
      <c r="F249" s="421"/>
      <c r="J249" s="419"/>
    </row>
    <row r="250" spans="1:10" s="420" customFormat="1">
      <c r="A250" s="450"/>
      <c r="B250" s="450"/>
      <c r="D250" s="419"/>
      <c r="F250" s="421"/>
      <c r="J250" s="419"/>
    </row>
    <row r="251" spans="1:10" s="420" customFormat="1">
      <c r="A251" s="450"/>
      <c r="B251" s="450"/>
      <c r="D251" s="419"/>
      <c r="F251" s="421"/>
      <c r="J251" s="419"/>
    </row>
    <row r="252" spans="1:10" s="420" customFormat="1">
      <c r="A252" s="450"/>
      <c r="B252" s="450"/>
      <c r="D252" s="419"/>
      <c r="F252" s="421"/>
      <c r="J252" s="419"/>
    </row>
    <row r="253" spans="1:10" s="420" customFormat="1">
      <c r="A253" s="450"/>
      <c r="B253" s="450"/>
      <c r="D253" s="419"/>
      <c r="F253" s="421"/>
      <c r="J253" s="419"/>
    </row>
    <row r="254" spans="1:10" s="420" customFormat="1">
      <c r="A254" s="450"/>
      <c r="B254" s="450"/>
      <c r="D254" s="419"/>
      <c r="F254" s="421"/>
      <c r="J254" s="419"/>
    </row>
    <row r="255" spans="1:10" s="420" customFormat="1">
      <c r="A255" s="450"/>
      <c r="B255" s="450"/>
      <c r="D255" s="419"/>
      <c r="F255" s="421"/>
      <c r="J255" s="419"/>
    </row>
    <row r="256" spans="1:10" s="420" customFormat="1">
      <c r="A256" s="450"/>
      <c r="B256" s="450"/>
      <c r="D256" s="419"/>
      <c r="F256" s="421"/>
      <c r="J256" s="419"/>
    </row>
    <row r="257" spans="1:10" s="420" customFormat="1">
      <c r="A257" s="450"/>
      <c r="B257" s="450"/>
      <c r="D257" s="419"/>
      <c r="F257" s="421"/>
      <c r="J257" s="419"/>
    </row>
    <row r="258" spans="1:10" s="420" customFormat="1">
      <c r="A258" s="450"/>
      <c r="B258" s="450"/>
      <c r="D258" s="419"/>
      <c r="F258" s="421"/>
      <c r="J258" s="419"/>
    </row>
    <row r="259" spans="1:10" s="420" customFormat="1">
      <c r="A259" s="450"/>
      <c r="B259" s="450"/>
      <c r="D259" s="419"/>
      <c r="F259" s="421"/>
      <c r="J259" s="419"/>
    </row>
    <row r="260" spans="1:10" s="420" customFormat="1">
      <c r="A260" s="450"/>
      <c r="B260" s="450"/>
      <c r="D260" s="419"/>
      <c r="F260" s="421"/>
      <c r="J260" s="419"/>
    </row>
    <row r="261" spans="1:10" s="420" customFormat="1">
      <c r="A261" s="450"/>
      <c r="B261" s="450"/>
      <c r="D261" s="419"/>
      <c r="F261" s="421"/>
      <c r="J261" s="419"/>
    </row>
    <row r="262" spans="1:10" s="420" customFormat="1">
      <c r="A262" s="450"/>
      <c r="B262" s="450"/>
      <c r="D262" s="419"/>
      <c r="F262" s="421"/>
      <c r="J262" s="419"/>
    </row>
    <row r="263" spans="1:10" s="420" customFormat="1">
      <c r="A263" s="450"/>
      <c r="B263" s="450"/>
      <c r="D263" s="419"/>
      <c r="F263" s="421"/>
      <c r="J263" s="419"/>
    </row>
    <row r="264" spans="1:10" s="420" customFormat="1">
      <c r="A264" s="450"/>
      <c r="B264" s="450"/>
      <c r="D264" s="419"/>
      <c r="F264" s="421"/>
      <c r="J264" s="419"/>
    </row>
    <row r="265" spans="1:10" s="420" customFormat="1">
      <c r="A265" s="450"/>
      <c r="B265" s="450"/>
      <c r="D265" s="419"/>
      <c r="F265" s="421"/>
      <c r="J265" s="419"/>
    </row>
    <row r="266" spans="1:10" s="420" customFormat="1">
      <c r="A266" s="450"/>
      <c r="B266" s="450"/>
      <c r="D266" s="419"/>
      <c r="F266" s="421"/>
      <c r="J266" s="419"/>
    </row>
    <row r="267" spans="1:10" s="420" customFormat="1">
      <c r="A267" s="450"/>
      <c r="B267" s="450"/>
      <c r="D267" s="419"/>
      <c r="F267" s="421"/>
      <c r="J267" s="419"/>
    </row>
    <row r="268" spans="1:10" s="420" customFormat="1">
      <c r="A268" s="450"/>
      <c r="B268" s="450"/>
      <c r="D268" s="419"/>
      <c r="F268" s="421"/>
      <c r="J268" s="419"/>
    </row>
    <row r="269" spans="1:10" s="420" customFormat="1">
      <c r="A269" s="450"/>
      <c r="B269" s="450"/>
      <c r="D269" s="419"/>
      <c r="F269" s="421"/>
      <c r="J269" s="419"/>
    </row>
    <row r="270" spans="1:10" s="420" customFormat="1">
      <c r="A270" s="450"/>
      <c r="B270" s="450"/>
      <c r="D270" s="419"/>
      <c r="F270" s="421"/>
      <c r="J270" s="419"/>
    </row>
    <row r="271" spans="1:10" s="420" customFormat="1">
      <c r="A271" s="450"/>
      <c r="B271" s="450"/>
      <c r="D271" s="419"/>
      <c r="F271" s="421"/>
      <c r="J271" s="419"/>
    </row>
    <row r="272" spans="1:10" s="420" customFormat="1">
      <c r="A272" s="450"/>
      <c r="B272" s="450"/>
      <c r="D272" s="419"/>
      <c r="F272" s="421"/>
      <c r="J272" s="419"/>
    </row>
    <row r="273" spans="1:10" s="420" customFormat="1">
      <c r="A273" s="450"/>
      <c r="B273" s="450"/>
      <c r="D273" s="419"/>
      <c r="F273" s="421"/>
      <c r="J273" s="419"/>
    </row>
    <row r="274" spans="1:10" s="420" customFormat="1">
      <c r="A274" s="450"/>
      <c r="B274" s="450"/>
      <c r="D274" s="419"/>
      <c r="F274" s="421"/>
      <c r="J274" s="419"/>
    </row>
    <row r="275" spans="1:10" s="420" customFormat="1">
      <c r="A275" s="450"/>
      <c r="B275" s="450"/>
      <c r="D275" s="419"/>
      <c r="F275" s="421"/>
      <c r="J275" s="419"/>
    </row>
    <row r="276" spans="1:10" s="420" customFormat="1">
      <c r="A276" s="450"/>
      <c r="B276" s="450"/>
      <c r="D276" s="419"/>
      <c r="F276" s="421"/>
      <c r="J276" s="419"/>
    </row>
    <row r="277" spans="1:10" s="420" customFormat="1">
      <c r="A277" s="450"/>
      <c r="B277" s="450"/>
      <c r="D277" s="419"/>
      <c r="F277" s="421"/>
      <c r="J277" s="419"/>
    </row>
    <row r="278" spans="1:10" s="420" customFormat="1">
      <c r="A278" s="450"/>
      <c r="B278" s="450"/>
      <c r="D278" s="419"/>
      <c r="F278" s="421"/>
      <c r="J278" s="419"/>
    </row>
    <row r="279" spans="1:10" s="420" customFormat="1">
      <c r="A279" s="450"/>
      <c r="B279" s="450"/>
      <c r="D279" s="419"/>
      <c r="F279" s="421"/>
      <c r="J279" s="419"/>
    </row>
    <row r="280" spans="1:10" s="420" customFormat="1">
      <c r="A280" s="450"/>
      <c r="B280" s="450"/>
      <c r="D280" s="419"/>
      <c r="F280" s="421"/>
      <c r="J280" s="419"/>
    </row>
    <row r="281" spans="1:10" s="420" customFormat="1">
      <c r="A281" s="450"/>
      <c r="B281" s="450"/>
      <c r="D281" s="419"/>
      <c r="F281" s="421"/>
      <c r="J281" s="419"/>
    </row>
    <row r="282" spans="1:10" s="420" customFormat="1">
      <c r="A282" s="450"/>
      <c r="B282" s="450"/>
      <c r="D282" s="419"/>
      <c r="F282" s="421"/>
      <c r="J282" s="419"/>
    </row>
    <row r="283" spans="1:10" s="420" customFormat="1">
      <c r="A283" s="450"/>
      <c r="B283" s="450"/>
      <c r="D283" s="419"/>
      <c r="F283" s="421"/>
      <c r="J283" s="419"/>
    </row>
    <row r="284" spans="1:10" s="420" customFormat="1">
      <c r="A284" s="450"/>
      <c r="B284" s="450"/>
      <c r="D284" s="419"/>
      <c r="F284" s="421"/>
      <c r="J284" s="419"/>
    </row>
    <row r="285" spans="1:10" s="420" customFormat="1">
      <c r="A285" s="450"/>
      <c r="B285" s="450"/>
      <c r="D285" s="419"/>
      <c r="F285" s="421"/>
      <c r="J285" s="419"/>
    </row>
    <row r="286" spans="1:10" s="420" customFormat="1">
      <c r="A286" s="450"/>
      <c r="B286" s="450"/>
      <c r="D286" s="419"/>
      <c r="F286" s="421"/>
      <c r="J286" s="419"/>
    </row>
    <row r="287" spans="1:10" s="420" customFormat="1">
      <c r="A287" s="450"/>
      <c r="B287" s="450"/>
      <c r="D287" s="419"/>
      <c r="F287" s="421"/>
      <c r="J287" s="419"/>
    </row>
    <row r="288" spans="1:10" s="420" customFormat="1">
      <c r="A288" s="450"/>
      <c r="B288" s="450"/>
      <c r="D288" s="419"/>
      <c r="F288" s="421"/>
      <c r="J288" s="419"/>
    </row>
    <row r="289" spans="1:10" s="420" customFormat="1">
      <c r="A289" s="450"/>
      <c r="B289" s="450"/>
      <c r="D289" s="419"/>
      <c r="F289" s="421"/>
      <c r="J289" s="419"/>
    </row>
    <row r="290" spans="1:10" s="420" customFormat="1">
      <c r="A290" s="450"/>
      <c r="B290" s="450"/>
      <c r="D290" s="419"/>
      <c r="F290" s="421"/>
      <c r="J290" s="419"/>
    </row>
    <row r="291" spans="1:10" s="420" customFormat="1">
      <c r="A291" s="450"/>
      <c r="B291" s="450"/>
      <c r="D291" s="419"/>
      <c r="F291" s="421"/>
      <c r="J291" s="419"/>
    </row>
    <row r="292" spans="1:10" s="420" customFormat="1">
      <c r="A292" s="450"/>
      <c r="B292" s="450"/>
      <c r="D292" s="419"/>
      <c r="F292" s="421"/>
      <c r="J292" s="419"/>
    </row>
    <row r="293" spans="1:10" s="420" customFormat="1">
      <c r="A293" s="450"/>
      <c r="B293" s="450"/>
      <c r="D293" s="419"/>
      <c r="F293" s="421"/>
      <c r="J293" s="419"/>
    </row>
    <row r="294" spans="1:10" s="420" customFormat="1">
      <c r="A294" s="450"/>
      <c r="B294" s="450"/>
      <c r="D294" s="419"/>
      <c r="F294" s="421"/>
      <c r="J294" s="419"/>
    </row>
    <row r="295" spans="1:10" s="420" customFormat="1">
      <c r="A295" s="450"/>
      <c r="B295" s="450"/>
      <c r="D295" s="419"/>
      <c r="F295" s="421"/>
      <c r="J295" s="419"/>
    </row>
    <row r="296" spans="1:10" s="420" customFormat="1">
      <c r="A296" s="450"/>
      <c r="B296" s="450"/>
      <c r="D296" s="419"/>
      <c r="F296" s="421"/>
      <c r="J296" s="419"/>
    </row>
    <row r="297" spans="1:10" s="420" customFormat="1">
      <c r="A297" s="450"/>
      <c r="B297" s="450"/>
      <c r="D297" s="419"/>
      <c r="F297" s="421"/>
      <c r="J297" s="419"/>
    </row>
    <row r="298" spans="1:10" s="420" customFormat="1">
      <c r="A298" s="450"/>
      <c r="B298" s="450"/>
      <c r="D298" s="419"/>
      <c r="F298" s="421"/>
      <c r="J298" s="419"/>
    </row>
    <row r="299" spans="1:10" s="420" customFormat="1">
      <c r="A299" s="450"/>
      <c r="B299" s="450"/>
      <c r="D299" s="419"/>
      <c r="F299" s="421"/>
      <c r="J299" s="419"/>
    </row>
    <row r="300" spans="1:10" s="420" customFormat="1">
      <c r="A300" s="450"/>
      <c r="B300" s="450"/>
      <c r="D300" s="419"/>
      <c r="F300" s="421"/>
      <c r="J300" s="419"/>
    </row>
    <row r="301" spans="1:10" s="420" customFormat="1">
      <c r="A301" s="450"/>
      <c r="B301" s="450"/>
      <c r="D301" s="419"/>
      <c r="F301" s="421"/>
      <c r="J301" s="419"/>
    </row>
    <row r="302" spans="1:10" s="420" customFormat="1">
      <c r="A302" s="450"/>
      <c r="B302" s="450"/>
      <c r="D302" s="419"/>
      <c r="F302" s="421"/>
      <c r="J302" s="419"/>
    </row>
    <row r="303" spans="1:10" s="420" customFormat="1">
      <c r="A303" s="450"/>
      <c r="B303" s="450"/>
      <c r="D303" s="419"/>
      <c r="F303" s="421"/>
      <c r="J303" s="419"/>
    </row>
    <row r="304" spans="1:10" s="420" customFormat="1">
      <c r="A304" s="450"/>
      <c r="B304" s="450"/>
      <c r="D304" s="419"/>
      <c r="F304" s="421"/>
      <c r="J304" s="419"/>
    </row>
    <row r="305" spans="1:10" s="420" customFormat="1">
      <c r="A305" s="450"/>
      <c r="B305" s="450"/>
      <c r="D305" s="419"/>
      <c r="F305" s="421"/>
      <c r="J305" s="419"/>
    </row>
    <row r="306" spans="1:10" s="420" customFormat="1">
      <c r="A306" s="450"/>
      <c r="B306" s="450"/>
      <c r="D306" s="419"/>
      <c r="F306" s="421"/>
      <c r="J306" s="419"/>
    </row>
    <row r="307" spans="1:10" s="420" customFormat="1">
      <c r="A307" s="450"/>
      <c r="B307" s="450"/>
      <c r="D307" s="419"/>
      <c r="F307" s="421"/>
      <c r="J307" s="419"/>
    </row>
    <row r="308" spans="1:10" s="420" customFormat="1">
      <c r="A308" s="450"/>
      <c r="B308" s="450"/>
      <c r="D308" s="419"/>
      <c r="F308" s="421"/>
      <c r="J308" s="419"/>
    </row>
    <row r="309" spans="1:10" s="420" customFormat="1">
      <c r="A309" s="450"/>
      <c r="B309" s="450"/>
      <c r="D309" s="419"/>
      <c r="F309" s="421"/>
      <c r="J309" s="419"/>
    </row>
    <row r="310" spans="1:10" s="420" customFormat="1">
      <c r="A310" s="450"/>
      <c r="B310" s="450"/>
      <c r="D310" s="419"/>
      <c r="F310" s="421"/>
      <c r="J310" s="419"/>
    </row>
    <row r="311" spans="1:10" s="420" customFormat="1">
      <c r="A311" s="450"/>
      <c r="B311" s="450"/>
      <c r="D311" s="419"/>
      <c r="F311" s="421"/>
      <c r="J311" s="419"/>
    </row>
    <row r="312" spans="1:10" s="420" customFormat="1">
      <c r="A312" s="450"/>
      <c r="B312" s="450"/>
      <c r="D312" s="419"/>
      <c r="F312" s="421"/>
      <c r="J312" s="419"/>
    </row>
    <row r="313" spans="1:10" s="420" customFormat="1">
      <c r="A313" s="450"/>
      <c r="B313" s="450"/>
      <c r="D313" s="419"/>
      <c r="F313" s="421"/>
      <c r="J313" s="419"/>
    </row>
    <row r="314" spans="1:10" s="420" customFormat="1">
      <c r="A314" s="450"/>
      <c r="B314" s="450"/>
      <c r="D314" s="419"/>
      <c r="F314" s="421"/>
      <c r="J314" s="419"/>
    </row>
    <row r="315" spans="1:10" s="420" customFormat="1">
      <c r="A315" s="450"/>
      <c r="B315" s="450"/>
      <c r="D315" s="419"/>
      <c r="F315" s="421"/>
      <c r="J315" s="419"/>
    </row>
    <row r="316" spans="1:10" s="420" customFormat="1">
      <c r="A316" s="450"/>
      <c r="B316" s="450"/>
      <c r="D316" s="419"/>
      <c r="F316" s="421"/>
      <c r="J316" s="419"/>
    </row>
    <row r="317" spans="1:10" s="420" customFormat="1">
      <c r="A317" s="450"/>
      <c r="B317" s="450"/>
      <c r="D317" s="419"/>
      <c r="F317" s="421"/>
      <c r="J317" s="419"/>
    </row>
    <row r="318" spans="1:10" s="420" customFormat="1">
      <c r="A318" s="450"/>
      <c r="B318" s="450"/>
      <c r="D318" s="419"/>
      <c r="F318" s="421"/>
      <c r="J318" s="419"/>
    </row>
    <row r="319" spans="1:10" s="420" customFormat="1">
      <c r="A319" s="450"/>
      <c r="B319" s="450"/>
      <c r="D319" s="419"/>
      <c r="F319" s="421"/>
      <c r="J319" s="419"/>
    </row>
    <row r="320" spans="1:10" s="420" customFormat="1">
      <c r="A320" s="450"/>
      <c r="B320" s="450"/>
      <c r="D320" s="419"/>
      <c r="F320" s="421"/>
      <c r="J320" s="419"/>
    </row>
    <row r="321" spans="1:10" s="420" customFormat="1">
      <c r="A321" s="450"/>
      <c r="B321" s="450"/>
      <c r="D321" s="419"/>
      <c r="F321" s="421"/>
      <c r="J321" s="419"/>
    </row>
    <row r="322" spans="1:10" s="420" customFormat="1">
      <c r="A322" s="450"/>
      <c r="B322" s="450"/>
      <c r="D322" s="419"/>
      <c r="F322" s="421"/>
      <c r="J322" s="419"/>
    </row>
    <row r="323" spans="1:10" s="420" customFormat="1">
      <c r="A323" s="450"/>
      <c r="B323" s="450"/>
      <c r="D323" s="419"/>
      <c r="F323" s="421"/>
      <c r="J323" s="419"/>
    </row>
    <row r="324" spans="1:10" s="420" customFormat="1">
      <c r="A324" s="450"/>
      <c r="B324" s="450"/>
      <c r="D324" s="419"/>
      <c r="F324" s="421"/>
      <c r="J324" s="419"/>
    </row>
    <row r="325" spans="1:10" s="420" customFormat="1">
      <c r="A325" s="450"/>
      <c r="B325" s="450"/>
      <c r="D325" s="419"/>
      <c r="F325" s="421"/>
      <c r="J325" s="419"/>
    </row>
    <row r="326" spans="1:10" s="420" customFormat="1">
      <c r="A326" s="450"/>
      <c r="B326" s="450"/>
      <c r="D326" s="419"/>
      <c r="F326" s="421"/>
      <c r="J326" s="419"/>
    </row>
    <row r="327" spans="1:10" s="420" customFormat="1">
      <c r="A327" s="450"/>
      <c r="B327" s="450"/>
      <c r="D327" s="419"/>
      <c r="F327" s="421"/>
      <c r="J327" s="419"/>
    </row>
    <row r="328" spans="1:10" s="420" customFormat="1">
      <c r="A328" s="450"/>
      <c r="B328" s="450"/>
      <c r="D328" s="419"/>
      <c r="F328" s="421"/>
      <c r="J328" s="419"/>
    </row>
    <row r="329" spans="1:10" s="420" customFormat="1">
      <c r="A329" s="450"/>
      <c r="B329" s="450"/>
      <c r="D329" s="419"/>
      <c r="F329" s="421"/>
      <c r="J329" s="419"/>
    </row>
    <row r="330" spans="1:10" s="420" customFormat="1">
      <c r="A330" s="450"/>
      <c r="B330" s="450"/>
      <c r="D330" s="419"/>
      <c r="F330" s="421"/>
      <c r="J330" s="419"/>
    </row>
    <row r="331" spans="1:10" s="420" customFormat="1">
      <c r="A331" s="450"/>
      <c r="B331" s="450"/>
      <c r="D331" s="419"/>
      <c r="F331" s="421"/>
      <c r="J331" s="419"/>
    </row>
    <row r="332" spans="1:10" s="420" customFormat="1">
      <c r="A332" s="450"/>
      <c r="B332" s="450"/>
      <c r="D332" s="419"/>
      <c r="F332" s="421"/>
      <c r="J332" s="419"/>
    </row>
    <row r="333" spans="1:10" s="420" customFormat="1">
      <c r="A333" s="450"/>
      <c r="B333" s="450"/>
      <c r="D333" s="419"/>
      <c r="F333" s="421"/>
      <c r="J333" s="419"/>
    </row>
    <row r="334" spans="1:10" s="420" customFormat="1">
      <c r="A334" s="450"/>
      <c r="B334" s="450"/>
      <c r="D334" s="419"/>
      <c r="F334" s="421"/>
      <c r="J334" s="419"/>
    </row>
    <row r="335" spans="1:10" s="420" customFormat="1">
      <c r="A335" s="450"/>
      <c r="B335" s="450"/>
      <c r="D335" s="419"/>
      <c r="F335" s="421"/>
      <c r="J335" s="419"/>
    </row>
    <row r="336" spans="1:10" s="420" customFormat="1">
      <c r="A336" s="450"/>
      <c r="B336" s="450"/>
      <c r="D336" s="419"/>
      <c r="F336" s="421"/>
      <c r="J336" s="419"/>
    </row>
    <row r="337" spans="1:10" s="420" customFormat="1">
      <c r="A337" s="450"/>
      <c r="B337" s="450"/>
      <c r="D337" s="419"/>
      <c r="F337" s="421"/>
      <c r="J337" s="419"/>
    </row>
    <row r="338" spans="1:10" s="420" customFormat="1">
      <c r="A338" s="450"/>
      <c r="B338" s="450"/>
      <c r="D338" s="419"/>
      <c r="F338" s="421"/>
      <c r="J338" s="419"/>
    </row>
    <row r="339" spans="1:10" s="420" customFormat="1">
      <c r="A339" s="450"/>
      <c r="B339" s="450"/>
      <c r="D339" s="419"/>
      <c r="F339" s="421"/>
      <c r="J339" s="419"/>
    </row>
    <row r="340" spans="1:10" s="420" customFormat="1">
      <c r="A340" s="450"/>
      <c r="B340" s="450"/>
      <c r="D340" s="419"/>
      <c r="F340" s="421"/>
      <c r="J340" s="419"/>
    </row>
    <row r="341" spans="1:10" s="420" customFormat="1">
      <c r="A341" s="450"/>
      <c r="B341" s="450"/>
      <c r="D341" s="419"/>
      <c r="F341" s="421"/>
      <c r="J341" s="419"/>
    </row>
    <row r="342" spans="1:10" s="420" customFormat="1">
      <c r="A342" s="450"/>
      <c r="B342" s="450"/>
      <c r="D342" s="419"/>
      <c r="F342" s="421"/>
      <c r="J342" s="419"/>
    </row>
    <row r="343" spans="1:10" s="420" customFormat="1">
      <c r="A343" s="450"/>
      <c r="B343" s="450"/>
      <c r="D343" s="419"/>
      <c r="F343" s="421"/>
      <c r="J343" s="419"/>
    </row>
    <row r="344" spans="1:10" s="420" customFormat="1">
      <c r="A344" s="450"/>
      <c r="B344" s="450"/>
      <c r="D344" s="419"/>
      <c r="F344" s="421"/>
      <c r="J344" s="419"/>
    </row>
    <row r="345" spans="1:10" s="420" customFormat="1">
      <c r="A345" s="450"/>
      <c r="B345" s="450"/>
      <c r="D345" s="419"/>
      <c r="F345" s="421"/>
      <c r="J345" s="419"/>
    </row>
    <row r="346" spans="1:10" s="420" customFormat="1">
      <c r="A346" s="450"/>
      <c r="B346" s="450"/>
      <c r="D346" s="419"/>
      <c r="F346" s="421"/>
      <c r="J346" s="419"/>
    </row>
    <row r="347" spans="1:10" s="420" customFormat="1">
      <c r="A347" s="450"/>
      <c r="B347" s="450"/>
      <c r="D347" s="419"/>
      <c r="F347" s="421"/>
      <c r="J347" s="419"/>
    </row>
    <row r="348" spans="1:10" s="420" customFormat="1">
      <c r="A348" s="450"/>
      <c r="B348" s="450"/>
      <c r="D348" s="419"/>
      <c r="F348" s="421"/>
      <c r="J348" s="419"/>
    </row>
    <row r="349" spans="1:10" s="420" customFormat="1">
      <c r="A349" s="450"/>
      <c r="B349" s="450"/>
      <c r="D349" s="419"/>
      <c r="F349" s="421"/>
      <c r="J349" s="419"/>
    </row>
    <row r="350" spans="1:10" s="420" customFormat="1">
      <c r="A350" s="450"/>
      <c r="B350" s="450"/>
      <c r="D350" s="419"/>
      <c r="F350" s="421"/>
      <c r="J350" s="419"/>
    </row>
    <row r="351" spans="1:10" s="420" customFormat="1">
      <c r="A351" s="450"/>
      <c r="B351" s="450"/>
      <c r="D351" s="419"/>
      <c r="F351" s="421"/>
      <c r="J351" s="419"/>
    </row>
    <row r="352" spans="1:10" s="420" customFormat="1">
      <c r="A352" s="450"/>
      <c r="B352" s="450"/>
      <c r="D352" s="419"/>
      <c r="F352" s="421"/>
      <c r="J352" s="419"/>
    </row>
    <row r="353" spans="1:10" s="420" customFormat="1">
      <c r="A353" s="450"/>
      <c r="B353" s="450"/>
      <c r="D353" s="419"/>
      <c r="F353" s="421"/>
      <c r="J353" s="419"/>
    </row>
    <row r="354" spans="1:10" s="420" customFormat="1">
      <c r="A354" s="450"/>
      <c r="B354" s="450"/>
      <c r="D354" s="419"/>
      <c r="F354" s="421"/>
      <c r="J354" s="419"/>
    </row>
    <row r="355" spans="1:10" s="420" customFormat="1">
      <c r="A355" s="450"/>
      <c r="B355" s="450"/>
      <c r="D355" s="419"/>
      <c r="F355" s="421"/>
      <c r="J355" s="419"/>
    </row>
    <row r="356" spans="1:10" s="420" customFormat="1">
      <c r="A356" s="450"/>
      <c r="B356" s="450"/>
      <c r="D356" s="419"/>
      <c r="F356" s="421"/>
      <c r="J356" s="419"/>
    </row>
    <row r="357" spans="1:10" s="420" customFormat="1">
      <c r="A357" s="450"/>
      <c r="B357" s="450"/>
      <c r="D357" s="419"/>
      <c r="F357" s="421"/>
      <c r="J357" s="419"/>
    </row>
    <row r="358" spans="1:10" s="420" customFormat="1">
      <c r="A358" s="450"/>
      <c r="B358" s="450"/>
      <c r="D358" s="419"/>
      <c r="F358" s="421"/>
      <c r="J358" s="419"/>
    </row>
    <row r="359" spans="1:10" s="420" customFormat="1">
      <c r="A359" s="450"/>
      <c r="B359" s="450"/>
      <c r="D359" s="419"/>
      <c r="F359" s="421"/>
      <c r="J359" s="419"/>
    </row>
    <row r="360" spans="1:10" s="420" customFormat="1">
      <c r="A360" s="450"/>
      <c r="B360" s="450"/>
      <c r="D360" s="419"/>
      <c r="F360" s="421"/>
      <c r="J360" s="419"/>
    </row>
    <row r="361" spans="1:10" s="420" customFormat="1">
      <c r="A361" s="450"/>
      <c r="B361" s="450"/>
      <c r="D361" s="419"/>
      <c r="F361" s="421"/>
      <c r="J361" s="419"/>
    </row>
    <row r="362" spans="1:10" s="420" customFormat="1">
      <c r="A362" s="450"/>
      <c r="B362" s="450"/>
      <c r="D362" s="419"/>
      <c r="F362" s="421"/>
      <c r="J362" s="419"/>
    </row>
    <row r="363" spans="1:10" s="420" customFormat="1">
      <c r="A363" s="450"/>
      <c r="B363" s="450"/>
      <c r="D363" s="419"/>
      <c r="F363" s="421"/>
      <c r="J363" s="419"/>
    </row>
    <row r="364" spans="1:10" s="420" customFormat="1">
      <c r="A364" s="450"/>
      <c r="B364" s="450"/>
      <c r="D364" s="419"/>
      <c r="F364" s="421"/>
      <c r="J364" s="419"/>
    </row>
    <row r="365" spans="1:10" s="420" customFormat="1">
      <c r="A365" s="450"/>
      <c r="B365" s="450"/>
      <c r="D365" s="419"/>
      <c r="F365" s="421"/>
      <c r="J365" s="419"/>
    </row>
    <row r="366" spans="1:10" s="420" customFormat="1">
      <c r="A366" s="450"/>
      <c r="B366" s="450"/>
      <c r="D366" s="419"/>
      <c r="F366" s="421"/>
      <c r="J366" s="419"/>
    </row>
    <row r="367" spans="1:10" s="420" customFormat="1">
      <c r="A367" s="450"/>
      <c r="B367" s="450"/>
      <c r="D367" s="419"/>
      <c r="F367" s="421"/>
      <c r="J367" s="419"/>
    </row>
    <row r="368" spans="1:10" s="420" customFormat="1">
      <c r="A368" s="450"/>
      <c r="B368" s="450"/>
      <c r="D368" s="419"/>
      <c r="F368" s="421"/>
      <c r="J368" s="419"/>
    </row>
    <row r="369" spans="1:10" s="420" customFormat="1">
      <c r="A369" s="450"/>
      <c r="B369" s="450"/>
      <c r="D369" s="419"/>
      <c r="F369" s="421"/>
      <c r="J369" s="419"/>
    </row>
    <row r="370" spans="1:10" s="420" customFormat="1">
      <c r="A370" s="450"/>
      <c r="B370" s="450"/>
      <c r="D370" s="419"/>
      <c r="F370" s="421"/>
      <c r="J370" s="419"/>
    </row>
    <row r="371" spans="1:10" s="420" customFormat="1">
      <c r="A371" s="450"/>
      <c r="B371" s="450"/>
      <c r="D371" s="419"/>
      <c r="F371" s="421"/>
      <c r="J371" s="419"/>
    </row>
    <row r="372" spans="1:10" s="420" customFormat="1">
      <c r="A372" s="450"/>
      <c r="B372" s="450"/>
      <c r="D372" s="419"/>
      <c r="F372" s="421"/>
      <c r="J372" s="419"/>
    </row>
    <row r="373" spans="1:10" s="420" customFormat="1">
      <c r="A373" s="450"/>
      <c r="B373" s="450"/>
      <c r="D373" s="419"/>
      <c r="F373" s="421"/>
      <c r="J373" s="419"/>
    </row>
    <row r="374" spans="1:10" s="420" customFormat="1">
      <c r="A374" s="450"/>
      <c r="B374" s="450"/>
      <c r="D374" s="419"/>
      <c r="F374" s="421"/>
      <c r="J374" s="419"/>
    </row>
    <row r="375" spans="1:10" s="420" customFormat="1">
      <c r="A375" s="450"/>
      <c r="B375" s="450"/>
      <c r="D375" s="419"/>
      <c r="F375" s="421"/>
      <c r="J375" s="419"/>
    </row>
    <row r="376" spans="1:10" s="420" customFormat="1">
      <c r="A376" s="450"/>
      <c r="B376" s="450"/>
      <c r="D376" s="419"/>
      <c r="F376" s="421"/>
      <c r="J376" s="419"/>
    </row>
    <row r="377" spans="1:10" s="420" customFormat="1">
      <c r="A377" s="450"/>
      <c r="B377" s="450"/>
      <c r="D377" s="419"/>
      <c r="F377" s="421"/>
      <c r="J377" s="419"/>
    </row>
    <row r="378" spans="1:10" s="420" customFormat="1">
      <c r="A378" s="450"/>
      <c r="B378" s="450"/>
      <c r="D378" s="419"/>
      <c r="F378" s="421"/>
      <c r="J378" s="419"/>
    </row>
    <row r="379" spans="1:10" s="420" customFormat="1">
      <c r="A379" s="450"/>
      <c r="B379" s="450"/>
      <c r="D379" s="419"/>
      <c r="F379" s="421"/>
      <c r="J379" s="419"/>
    </row>
    <row r="380" spans="1:10" s="420" customFormat="1">
      <c r="A380" s="450"/>
      <c r="B380" s="450"/>
      <c r="D380" s="419"/>
      <c r="F380" s="421"/>
      <c r="J380" s="419"/>
    </row>
    <row r="381" spans="1:10" s="420" customFormat="1">
      <c r="A381" s="450"/>
      <c r="B381" s="450"/>
      <c r="D381" s="419"/>
      <c r="F381" s="421"/>
      <c r="J381" s="419"/>
    </row>
    <row r="382" spans="1:10" s="420" customFormat="1">
      <c r="A382" s="450"/>
      <c r="B382" s="450"/>
      <c r="D382" s="419"/>
      <c r="F382" s="421"/>
      <c r="J382" s="419"/>
    </row>
    <row r="383" spans="1:10" s="420" customFormat="1">
      <c r="A383" s="450"/>
      <c r="B383" s="450"/>
      <c r="D383" s="419"/>
      <c r="F383" s="421"/>
      <c r="J383" s="419"/>
    </row>
    <row r="384" spans="1:10" s="420" customFormat="1">
      <c r="A384" s="450"/>
      <c r="B384" s="450"/>
      <c r="D384" s="419"/>
      <c r="F384" s="421"/>
      <c r="J384" s="419"/>
    </row>
    <row r="385" spans="1:10" s="420" customFormat="1">
      <c r="A385" s="450"/>
      <c r="B385" s="450"/>
      <c r="D385" s="419"/>
      <c r="F385" s="421"/>
      <c r="J385" s="419"/>
    </row>
    <row r="386" spans="1:10" s="420" customFormat="1">
      <c r="A386" s="450"/>
      <c r="B386" s="450"/>
      <c r="D386" s="419"/>
      <c r="F386" s="421"/>
      <c r="J386" s="419"/>
    </row>
    <row r="387" spans="1:10" s="420" customFormat="1">
      <c r="A387" s="450"/>
      <c r="B387" s="450"/>
      <c r="D387" s="419"/>
      <c r="F387" s="421"/>
      <c r="J387" s="419"/>
    </row>
    <row r="388" spans="1:10" s="420" customFormat="1">
      <c r="A388" s="450"/>
      <c r="B388" s="450"/>
      <c r="D388" s="419"/>
      <c r="F388" s="421"/>
      <c r="J388" s="419"/>
    </row>
    <row r="389" spans="1:10" s="420" customFormat="1">
      <c r="A389" s="450"/>
      <c r="B389" s="450"/>
      <c r="D389" s="419"/>
      <c r="F389" s="421"/>
      <c r="J389" s="419"/>
    </row>
    <row r="390" spans="1:10" s="420" customFormat="1">
      <c r="A390" s="450"/>
      <c r="B390" s="450"/>
      <c r="D390" s="419"/>
      <c r="F390" s="421"/>
      <c r="J390" s="419"/>
    </row>
    <row r="391" spans="1:10" s="420" customFormat="1">
      <c r="A391" s="450"/>
      <c r="B391" s="450"/>
      <c r="D391" s="419"/>
      <c r="F391" s="421"/>
      <c r="J391" s="419"/>
    </row>
    <row r="392" spans="1:10" s="420" customFormat="1">
      <c r="A392" s="450"/>
      <c r="B392" s="450"/>
      <c r="D392" s="419"/>
      <c r="F392" s="421"/>
      <c r="J392" s="419"/>
    </row>
    <row r="393" spans="1:10" s="420" customFormat="1">
      <c r="A393" s="450"/>
      <c r="B393" s="450"/>
      <c r="D393" s="419"/>
      <c r="F393" s="421"/>
      <c r="J393" s="419"/>
    </row>
    <row r="394" spans="1:10" s="420" customFormat="1">
      <c r="A394" s="450"/>
      <c r="B394" s="450"/>
      <c r="D394" s="419"/>
      <c r="F394" s="421"/>
      <c r="J394" s="419"/>
    </row>
    <row r="395" spans="1:10" s="420" customFormat="1">
      <c r="A395" s="450"/>
      <c r="B395" s="450"/>
      <c r="D395" s="419"/>
      <c r="F395" s="421"/>
      <c r="J395" s="419"/>
    </row>
    <row r="396" spans="1:10" s="420" customFormat="1">
      <c r="A396" s="450"/>
      <c r="B396" s="450"/>
      <c r="D396" s="419"/>
      <c r="F396" s="421"/>
      <c r="J396" s="419"/>
    </row>
    <row r="397" spans="1:10" s="420" customFormat="1">
      <c r="A397" s="450"/>
      <c r="B397" s="450"/>
      <c r="D397" s="419"/>
      <c r="F397" s="421"/>
      <c r="J397" s="419"/>
    </row>
    <row r="398" spans="1:10" s="420" customFormat="1">
      <c r="A398" s="450"/>
      <c r="B398" s="450"/>
      <c r="D398" s="419"/>
      <c r="F398" s="421"/>
      <c r="J398" s="419"/>
    </row>
    <row r="399" spans="1:10" s="420" customFormat="1">
      <c r="A399" s="450"/>
      <c r="B399" s="450"/>
      <c r="D399" s="419"/>
      <c r="F399" s="421"/>
      <c r="J399" s="419"/>
    </row>
    <row r="400" spans="1:10" s="420" customFormat="1">
      <c r="A400" s="450"/>
      <c r="B400" s="450"/>
      <c r="D400" s="419"/>
      <c r="F400" s="421"/>
      <c r="J400" s="419"/>
    </row>
    <row r="401" spans="1:10" s="420" customFormat="1">
      <c r="A401" s="450"/>
      <c r="B401" s="450"/>
      <c r="D401" s="419"/>
      <c r="F401" s="421"/>
      <c r="J401" s="419"/>
    </row>
    <row r="402" spans="1:10" s="420" customFormat="1">
      <c r="A402" s="450"/>
      <c r="B402" s="450"/>
      <c r="D402" s="419"/>
      <c r="F402" s="421"/>
      <c r="J402" s="419"/>
    </row>
    <row r="403" spans="1:10" s="420" customFormat="1">
      <c r="A403" s="450"/>
      <c r="B403" s="450"/>
      <c r="D403" s="419"/>
      <c r="F403" s="421"/>
      <c r="J403" s="419"/>
    </row>
    <row r="404" spans="1:10" s="420" customFormat="1">
      <c r="A404" s="450"/>
      <c r="B404" s="450"/>
      <c r="D404" s="419"/>
      <c r="F404" s="421"/>
      <c r="J404" s="419"/>
    </row>
    <row r="405" spans="1:10" s="420" customFormat="1">
      <c r="A405" s="450"/>
      <c r="B405" s="450"/>
      <c r="D405" s="419"/>
      <c r="F405" s="421"/>
      <c r="J405" s="419"/>
    </row>
    <row r="406" spans="1:10" s="420" customFormat="1">
      <c r="A406" s="450"/>
      <c r="B406" s="450"/>
      <c r="D406" s="419"/>
      <c r="F406" s="421"/>
      <c r="J406" s="419"/>
    </row>
    <row r="407" spans="1:10" s="420" customFormat="1">
      <c r="A407" s="450"/>
      <c r="B407" s="450"/>
      <c r="D407" s="419"/>
      <c r="F407" s="421"/>
      <c r="J407" s="419"/>
    </row>
    <row r="408" spans="1:10" s="420" customFormat="1">
      <c r="A408" s="450"/>
      <c r="B408" s="450"/>
      <c r="D408" s="419"/>
      <c r="F408" s="421"/>
      <c r="J408" s="419"/>
    </row>
    <row r="409" spans="1:10" s="420" customFormat="1">
      <c r="A409" s="450"/>
      <c r="B409" s="450"/>
      <c r="D409" s="419"/>
      <c r="F409" s="421"/>
      <c r="J409" s="419"/>
    </row>
    <row r="410" spans="1:10" s="420" customFormat="1">
      <c r="A410" s="450"/>
      <c r="B410" s="450"/>
      <c r="D410" s="419"/>
      <c r="F410" s="421"/>
      <c r="J410" s="419"/>
    </row>
    <row r="411" spans="1:10" s="420" customFormat="1">
      <c r="A411" s="450"/>
      <c r="B411" s="450"/>
      <c r="D411" s="419"/>
      <c r="F411" s="421"/>
      <c r="J411" s="419"/>
    </row>
    <row r="412" spans="1:10" s="420" customFormat="1">
      <c r="A412" s="450"/>
      <c r="B412" s="450"/>
      <c r="D412" s="419"/>
      <c r="F412" s="421"/>
      <c r="J412" s="419"/>
    </row>
    <row r="413" spans="1:10" s="420" customFormat="1">
      <c r="A413" s="450"/>
      <c r="B413" s="450"/>
      <c r="D413" s="419"/>
      <c r="F413" s="421"/>
      <c r="J413" s="419"/>
    </row>
    <row r="414" spans="1:10" s="420" customFormat="1">
      <c r="A414" s="450"/>
      <c r="B414" s="450"/>
      <c r="D414" s="419"/>
      <c r="F414" s="421"/>
      <c r="J414" s="419"/>
    </row>
    <row r="415" spans="1:10" s="420" customFormat="1">
      <c r="A415" s="450"/>
      <c r="B415" s="450"/>
      <c r="D415" s="419"/>
      <c r="F415" s="421"/>
      <c r="J415" s="419"/>
    </row>
    <row r="416" spans="1:10" s="420" customFormat="1">
      <c r="A416" s="450"/>
      <c r="B416" s="450"/>
      <c r="D416" s="419"/>
      <c r="F416" s="421"/>
      <c r="J416" s="419"/>
    </row>
    <row r="417" spans="1:10" s="420" customFormat="1">
      <c r="A417" s="450"/>
      <c r="B417" s="450"/>
      <c r="D417" s="419"/>
      <c r="F417" s="421"/>
      <c r="J417" s="419"/>
    </row>
    <row r="418" spans="1:10" s="420" customFormat="1">
      <c r="A418" s="450"/>
      <c r="B418" s="450"/>
      <c r="D418" s="419"/>
      <c r="F418" s="421"/>
      <c r="J418" s="419"/>
    </row>
    <row r="419" spans="1:10" s="420" customFormat="1">
      <c r="A419" s="450"/>
      <c r="B419" s="450"/>
      <c r="D419" s="419"/>
      <c r="F419" s="421"/>
      <c r="J419" s="419"/>
    </row>
    <row r="420" spans="1:10" s="420" customFormat="1">
      <c r="A420" s="450"/>
      <c r="B420" s="450"/>
      <c r="D420" s="419"/>
      <c r="F420" s="421"/>
      <c r="J420" s="419"/>
    </row>
    <row r="421" spans="1:10" s="420" customFormat="1">
      <c r="A421" s="450"/>
      <c r="B421" s="450"/>
      <c r="D421" s="419"/>
      <c r="F421" s="421"/>
      <c r="J421" s="419"/>
    </row>
    <row r="422" spans="1:10" s="420" customFormat="1">
      <c r="A422" s="450"/>
      <c r="B422" s="450"/>
      <c r="D422" s="419"/>
      <c r="F422" s="421"/>
      <c r="J422" s="419"/>
    </row>
    <row r="423" spans="1:10" s="420" customFormat="1">
      <c r="A423" s="450"/>
      <c r="B423" s="450"/>
      <c r="D423" s="419"/>
      <c r="F423" s="421"/>
      <c r="J423" s="419"/>
    </row>
    <row r="424" spans="1:10" s="420" customFormat="1">
      <c r="A424" s="450"/>
      <c r="B424" s="450"/>
      <c r="D424" s="419"/>
      <c r="F424" s="421"/>
      <c r="J424" s="419"/>
    </row>
    <row r="425" spans="1:10" s="420" customFormat="1">
      <c r="A425" s="450"/>
      <c r="B425" s="450"/>
      <c r="D425" s="419"/>
      <c r="F425" s="421"/>
      <c r="J425" s="419"/>
    </row>
    <row r="426" spans="1:10" s="420" customFormat="1">
      <c r="A426" s="450"/>
      <c r="B426" s="450"/>
      <c r="D426" s="419"/>
      <c r="F426" s="421"/>
      <c r="J426" s="419"/>
    </row>
    <row r="427" spans="1:10" s="420" customFormat="1">
      <c r="A427" s="450"/>
      <c r="B427" s="450"/>
      <c r="D427" s="419"/>
      <c r="F427" s="421"/>
      <c r="J427" s="419"/>
    </row>
    <row r="428" spans="1:10" s="420" customFormat="1">
      <c r="A428" s="450"/>
      <c r="B428" s="450"/>
      <c r="D428" s="419"/>
      <c r="F428" s="421"/>
      <c r="J428" s="419"/>
    </row>
    <row r="429" spans="1:10" s="420" customFormat="1">
      <c r="A429" s="450"/>
      <c r="B429" s="450"/>
      <c r="D429" s="419"/>
      <c r="F429" s="421"/>
      <c r="J429" s="419"/>
    </row>
    <row r="430" spans="1:10" s="420" customFormat="1">
      <c r="A430" s="450"/>
      <c r="B430" s="450"/>
      <c r="D430" s="419"/>
      <c r="F430" s="421"/>
      <c r="J430" s="419"/>
    </row>
    <row r="431" spans="1:10" s="420" customFormat="1">
      <c r="A431" s="450"/>
      <c r="B431" s="450"/>
      <c r="D431" s="419"/>
      <c r="F431" s="421"/>
      <c r="J431" s="419"/>
    </row>
    <row r="432" spans="1:10" s="420" customFormat="1">
      <c r="A432" s="450"/>
      <c r="B432" s="450"/>
      <c r="D432" s="419"/>
      <c r="F432" s="421"/>
      <c r="J432" s="419"/>
    </row>
    <row r="433" spans="1:10" s="420" customFormat="1">
      <c r="A433" s="450"/>
      <c r="B433" s="450"/>
      <c r="D433" s="419"/>
      <c r="F433" s="421"/>
      <c r="J433" s="419"/>
    </row>
    <row r="434" spans="1:10" s="420" customFormat="1">
      <c r="A434" s="450"/>
      <c r="B434" s="450"/>
      <c r="D434" s="419"/>
      <c r="F434" s="421"/>
      <c r="J434" s="419"/>
    </row>
    <row r="435" spans="1:10" s="420" customFormat="1">
      <c r="A435" s="450"/>
      <c r="B435" s="450"/>
      <c r="D435" s="419"/>
      <c r="F435" s="421"/>
      <c r="J435" s="419"/>
    </row>
    <row r="436" spans="1:10" s="420" customFormat="1">
      <c r="A436" s="450"/>
      <c r="B436" s="450"/>
      <c r="D436" s="419"/>
      <c r="F436" s="421"/>
      <c r="J436" s="419"/>
    </row>
    <row r="437" spans="1:10" s="420" customFormat="1">
      <c r="A437" s="450"/>
      <c r="B437" s="450"/>
      <c r="D437" s="419"/>
      <c r="F437" s="421"/>
      <c r="J437" s="419"/>
    </row>
    <row r="438" spans="1:10" s="420" customFormat="1">
      <c r="A438" s="450"/>
      <c r="B438" s="450"/>
      <c r="D438" s="419"/>
      <c r="F438" s="421"/>
      <c r="J438" s="419"/>
    </row>
    <row r="439" spans="1:10" s="420" customFormat="1">
      <c r="A439" s="450"/>
      <c r="B439" s="450"/>
      <c r="D439" s="419"/>
      <c r="F439" s="421"/>
      <c r="J439" s="419"/>
    </row>
    <row r="440" spans="1:10" s="420" customFormat="1">
      <c r="A440" s="450"/>
      <c r="B440" s="450"/>
      <c r="D440" s="419"/>
      <c r="F440" s="421"/>
      <c r="J440" s="419"/>
    </row>
    <row r="441" spans="1:10" s="420" customFormat="1">
      <c r="A441" s="450"/>
      <c r="B441" s="450"/>
      <c r="D441" s="419"/>
      <c r="F441" s="421"/>
      <c r="J441" s="419"/>
    </row>
    <row r="442" spans="1:10" s="420" customFormat="1">
      <c r="A442" s="450"/>
      <c r="B442" s="450"/>
      <c r="D442" s="419"/>
      <c r="F442" s="421"/>
      <c r="J442" s="419"/>
    </row>
    <row r="443" spans="1:10" s="420" customFormat="1">
      <c r="A443" s="450"/>
      <c r="B443" s="450"/>
      <c r="D443" s="419"/>
      <c r="F443" s="421"/>
      <c r="J443" s="419"/>
    </row>
    <row r="444" spans="1:10" s="420" customFormat="1">
      <c r="A444" s="450"/>
      <c r="B444" s="450"/>
      <c r="D444" s="419"/>
      <c r="F444" s="421"/>
      <c r="J444" s="419"/>
    </row>
    <row r="445" spans="1:10" s="420" customFormat="1">
      <c r="A445" s="450"/>
      <c r="B445" s="450"/>
      <c r="D445" s="419"/>
      <c r="F445" s="421"/>
      <c r="J445" s="419"/>
    </row>
    <row r="446" spans="1:10" s="420" customFormat="1">
      <c r="A446" s="450"/>
      <c r="B446" s="450"/>
      <c r="D446" s="419"/>
      <c r="F446" s="421"/>
      <c r="J446" s="419"/>
    </row>
    <row r="447" spans="1:10" s="420" customFormat="1">
      <c r="A447" s="450"/>
      <c r="B447" s="450"/>
      <c r="D447" s="419"/>
      <c r="F447" s="421"/>
      <c r="J447" s="419"/>
    </row>
    <row r="448" spans="1:10" s="420" customFormat="1">
      <c r="A448" s="450"/>
      <c r="B448" s="450"/>
      <c r="D448" s="419"/>
      <c r="F448" s="421"/>
      <c r="J448" s="419"/>
    </row>
    <row r="449" spans="1:10" s="420" customFormat="1">
      <c r="A449" s="450"/>
      <c r="B449" s="450"/>
      <c r="D449" s="419"/>
      <c r="F449" s="421"/>
      <c r="J449" s="419"/>
    </row>
    <row r="450" spans="1:10" s="420" customFormat="1">
      <c r="A450" s="450"/>
      <c r="B450" s="450"/>
      <c r="D450" s="419"/>
      <c r="F450" s="421"/>
      <c r="J450" s="419"/>
    </row>
    <row r="451" spans="1:10" s="420" customFormat="1">
      <c r="A451" s="450"/>
      <c r="B451" s="450"/>
      <c r="D451" s="419"/>
      <c r="F451" s="421"/>
      <c r="J451" s="419"/>
    </row>
    <row r="452" spans="1:10" s="420" customFormat="1">
      <c r="A452" s="450"/>
      <c r="B452" s="450"/>
      <c r="D452" s="419"/>
      <c r="F452" s="421"/>
      <c r="J452" s="419"/>
    </row>
    <row r="453" spans="1:10" s="420" customFormat="1">
      <c r="A453" s="450"/>
      <c r="B453" s="450"/>
      <c r="D453" s="419"/>
      <c r="F453" s="421"/>
      <c r="J453" s="419"/>
    </row>
    <row r="454" spans="1:10" s="420" customFormat="1">
      <c r="A454" s="450"/>
      <c r="B454" s="450"/>
      <c r="D454" s="419"/>
      <c r="F454" s="421"/>
      <c r="J454" s="419"/>
    </row>
    <row r="455" spans="1:10" s="420" customFormat="1">
      <c r="A455" s="450"/>
      <c r="B455" s="450"/>
      <c r="D455" s="419"/>
      <c r="F455" s="421"/>
      <c r="J455" s="419"/>
    </row>
    <row r="456" spans="1:10" s="420" customFormat="1">
      <c r="A456" s="450"/>
      <c r="B456" s="450"/>
      <c r="D456" s="419"/>
      <c r="F456" s="421"/>
      <c r="J456" s="419"/>
    </row>
    <row r="457" spans="1:10" s="420" customFormat="1">
      <c r="A457" s="450"/>
      <c r="B457" s="450"/>
      <c r="D457" s="419"/>
      <c r="F457" s="421"/>
      <c r="J457" s="419"/>
    </row>
    <row r="458" spans="1:10" s="420" customFormat="1">
      <c r="A458" s="450"/>
      <c r="B458" s="450"/>
      <c r="D458" s="419"/>
      <c r="F458" s="421"/>
      <c r="J458" s="419"/>
    </row>
    <row r="459" spans="1:10" s="420" customFormat="1">
      <c r="A459" s="450"/>
      <c r="B459" s="450"/>
      <c r="D459" s="419"/>
      <c r="F459" s="421"/>
      <c r="J459" s="419"/>
    </row>
    <row r="460" spans="1:10" s="420" customFormat="1">
      <c r="A460" s="450"/>
      <c r="B460" s="450"/>
      <c r="D460" s="419"/>
      <c r="F460" s="421"/>
      <c r="J460" s="419"/>
    </row>
    <row r="461" spans="1:10" s="420" customFormat="1">
      <c r="A461" s="450"/>
      <c r="B461" s="450"/>
      <c r="D461" s="419"/>
      <c r="F461" s="421"/>
      <c r="J461" s="419"/>
    </row>
    <row r="462" spans="1:10" s="420" customFormat="1">
      <c r="A462" s="450"/>
      <c r="B462" s="450"/>
      <c r="D462" s="419"/>
      <c r="F462" s="421"/>
      <c r="J462" s="419"/>
    </row>
    <row r="463" spans="1:10" s="420" customFormat="1">
      <c r="A463" s="450"/>
      <c r="B463" s="450"/>
      <c r="D463" s="419"/>
      <c r="F463" s="421"/>
      <c r="J463" s="419"/>
    </row>
    <row r="464" spans="1:10" s="420" customFormat="1">
      <c r="A464" s="450"/>
      <c r="B464" s="450"/>
      <c r="D464" s="419"/>
      <c r="F464" s="421"/>
      <c r="J464" s="419"/>
    </row>
    <row r="465" spans="1:10" s="420" customFormat="1">
      <c r="A465" s="450"/>
      <c r="B465" s="450"/>
      <c r="D465" s="419"/>
      <c r="F465" s="421"/>
      <c r="J465" s="419"/>
    </row>
    <row r="466" spans="1:10" s="420" customFormat="1">
      <c r="A466" s="450"/>
      <c r="B466" s="450"/>
      <c r="D466" s="419"/>
      <c r="F466" s="421"/>
      <c r="J466" s="419"/>
    </row>
    <row r="467" spans="1:10" s="420" customFormat="1">
      <c r="A467" s="450"/>
      <c r="B467" s="450"/>
      <c r="D467" s="419"/>
      <c r="F467" s="421"/>
      <c r="J467" s="419"/>
    </row>
    <row r="468" spans="1:10" s="420" customFormat="1">
      <c r="A468" s="450"/>
      <c r="B468" s="450"/>
      <c r="D468" s="419"/>
      <c r="F468" s="421"/>
      <c r="J468" s="419"/>
    </row>
    <row r="469" spans="1:10" s="420" customFormat="1">
      <c r="A469" s="450"/>
      <c r="B469" s="450"/>
      <c r="D469" s="419"/>
      <c r="F469" s="421"/>
      <c r="J469" s="419"/>
    </row>
    <row r="470" spans="1:10" s="420" customFormat="1">
      <c r="A470" s="450"/>
      <c r="B470" s="450"/>
      <c r="D470" s="419"/>
      <c r="F470" s="421"/>
      <c r="J470" s="419"/>
    </row>
    <row r="471" spans="1:10" s="420" customFormat="1">
      <c r="A471" s="450"/>
      <c r="B471" s="450"/>
      <c r="D471" s="419"/>
      <c r="F471" s="421"/>
      <c r="J471" s="419"/>
    </row>
    <row r="472" spans="1:10" s="420" customFormat="1">
      <c r="A472" s="450"/>
      <c r="B472" s="450"/>
      <c r="D472" s="419"/>
      <c r="F472" s="421"/>
      <c r="J472" s="419"/>
    </row>
    <row r="473" spans="1:10" s="420" customFormat="1">
      <c r="A473" s="450"/>
      <c r="B473" s="450"/>
      <c r="D473" s="419"/>
      <c r="F473" s="421"/>
      <c r="J473" s="419"/>
    </row>
    <row r="474" spans="1:10" s="420" customFormat="1">
      <c r="A474" s="450"/>
      <c r="B474" s="450"/>
      <c r="D474" s="419"/>
      <c r="F474" s="421"/>
      <c r="J474" s="419"/>
    </row>
    <row r="475" spans="1:10" s="420" customFormat="1">
      <c r="A475" s="450"/>
      <c r="B475" s="450"/>
      <c r="D475" s="419"/>
      <c r="F475" s="421"/>
      <c r="J475" s="419"/>
    </row>
    <row r="476" spans="1:10" s="420" customFormat="1">
      <c r="A476" s="450"/>
      <c r="B476" s="450"/>
      <c r="D476" s="419"/>
      <c r="F476" s="421"/>
      <c r="J476" s="419"/>
    </row>
    <row r="477" spans="1:10" s="420" customFormat="1">
      <c r="A477" s="450"/>
      <c r="B477" s="450"/>
      <c r="D477" s="419"/>
      <c r="F477" s="421"/>
      <c r="J477" s="419"/>
    </row>
    <row r="478" spans="1:10" s="420" customFormat="1">
      <c r="A478" s="450"/>
      <c r="B478" s="450"/>
      <c r="D478" s="419"/>
      <c r="F478" s="421"/>
      <c r="J478" s="419"/>
    </row>
    <row r="479" spans="1:10" s="420" customFormat="1">
      <c r="A479" s="450"/>
      <c r="B479" s="450"/>
      <c r="D479" s="419"/>
      <c r="F479" s="421"/>
      <c r="J479" s="419"/>
    </row>
    <row r="480" spans="1:10" s="420" customFormat="1">
      <c r="A480" s="450"/>
      <c r="B480" s="450"/>
      <c r="D480" s="419"/>
      <c r="F480" s="421"/>
      <c r="J480" s="419"/>
    </row>
    <row r="481" spans="1:10" s="420" customFormat="1">
      <c r="A481" s="450"/>
      <c r="B481" s="450"/>
      <c r="D481" s="419"/>
      <c r="F481" s="421"/>
      <c r="J481" s="419"/>
    </row>
    <row r="482" spans="1:10" s="420" customFormat="1">
      <c r="A482" s="450"/>
      <c r="B482" s="450"/>
      <c r="D482" s="419"/>
      <c r="F482" s="421"/>
      <c r="J482" s="419"/>
    </row>
    <row r="483" spans="1:10" s="420" customFormat="1">
      <c r="A483" s="450"/>
      <c r="B483" s="450"/>
      <c r="D483" s="419"/>
      <c r="F483" s="421"/>
      <c r="J483" s="419"/>
    </row>
    <row r="484" spans="1:10" s="420" customFormat="1">
      <c r="A484" s="450"/>
      <c r="B484" s="450"/>
      <c r="D484" s="419"/>
      <c r="F484" s="421"/>
      <c r="J484" s="419"/>
    </row>
    <row r="485" spans="1:10" s="420" customFormat="1">
      <c r="A485" s="450"/>
      <c r="B485" s="450"/>
      <c r="D485" s="419"/>
      <c r="F485" s="421"/>
      <c r="J485" s="419"/>
    </row>
    <row r="486" spans="1:10" s="420" customFormat="1">
      <c r="A486" s="450"/>
      <c r="B486" s="450"/>
      <c r="D486" s="419"/>
      <c r="F486" s="421"/>
      <c r="J486" s="419"/>
    </row>
    <row r="487" spans="1:10" s="420" customFormat="1">
      <c r="A487" s="450"/>
      <c r="B487" s="450"/>
      <c r="D487" s="419"/>
      <c r="F487" s="421"/>
      <c r="J487" s="419"/>
    </row>
    <row r="488" spans="1:10" s="420" customFormat="1">
      <c r="A488" s="450"/>
      <c r="B488" s="450"/>
      <c r="D488" s="419"/>
      <c r="F488" s="421"/>
      <c r="J488" s="419"/>
    </row>
    <row r="489" spans="1:10" s="420" customFormat="1">
      <c r="A489" s="450"/>
      <c r="B489" s="450"/>
      <c r="D489" s="419"/>
      <c r="F489" s="421"/>
      <c r="J489" s="419"/>
    </row>
    <row r="490" spans="1:10" s="420" customFormat="1">
      <c r="A490" s="450"/>
      <c r="B490" s="450"/>
      <c r="D490" s="419"/>
      <c r="F490" s="421"/>
      <c r="J490" s="419"/>
    </row>
    <row r="491" spans="1:10" s="420" customFormat="1">
      <c r="A491" s="450"/>
      <c r="B491" s="450"/>
      <c r="D491" s="419"/>
      <c r="F491" s="421"/>
      <c r="J491" s="419"/>
    </row>
    <row r="492" spans="1:10" s="420" customFormat="1">
      <c r="A492" s="450"/>
      <c r="B492" s="450"/>
      <c r="D492" s="419"/>
      <c r="F492" s="421"/>
      <c r="J492" s="419"/>
    </row>
    <row r="493" spans="1:10" s="420" customFormat="1">
      <c r="A493" s="450"/>
      <c r="B493" s="450"/>
      <c r="D493" s="419"/>
      <c r="F493" s="421"/>
      <c r="J493" s="419"/>
    </row>
    <row r="494" spans="1:10" s="420" customFormat="1">
      <c r="A494" s="450"/>
      <c r="B494" s="450"/>
      <c r="D494" s="419"/>
      <c r="F494" s="421"/>
      <c r="J494" s="419"/>
    </row>
    <row r="495" spans="1:10" s="420" customFormat="1">
      <c r="A495" s="450"/>
      <c r="B495" s="450"/>
      <c r="D495" s="419"/>
      <c r="F495" s="421"/>
      <c r="J495" s="419"/>
    </row>
    <row r="496" spans="1:10" s="420" customFormat="1">
      <c r="A496" s="450"/>
      <c r="B496" s="450"/>
      <c r="D496" s="419"/>
      <c r="F496" s="421"/>
      <c r="J496" s="419"/>
    </row>
    <row r="497" spans="1:10" s="420" customFormat="1">
      <c r="A497" s="450"/>
      <c r="B497" s="450"/>
      <c r="D497" s="419"/>
      <c r="F497" s="421"/>
      <c r="J497" s="419"/>
    </row>
    <row r="498" spans="1:10" s="420" customFormat="1">
      <c r="A498" s="450"/>
      <c r="B498" s="450"/>
      <c r="D498" s="419"/>
      <c r="F498" s="421"/>
      <c r="J498" s="419"/>
    </row>
    <row r="499" spans="1:10" s="420" customFormat="1">
      <c r="A499" s="450"/>
      <c r="B499" s="450"/>
      <c r="D499" s="419"/>
      <c r="F499" s="421"/>
      <c r="J499" s="419"/>
    </row>
    <row r="500" spans="1:10" s="420" customFormat="1">
      <c r="A500" s="450"/>
      <c r="B500" s="450"/>
      <c r="D500" s="419"/>
      <c r="F500" s="421"/>
      <c r="J500" s="419"/>
    </row>
    <row r="501" spans="1:10" s="420" customFormat="1">
      <c r="A501" s="450"/>
      <c r="B501" s="450"/>
      <c r="D501" s="419"/>
      <c r="F501" s="421"/>
      <c r="J501" s="419"/>
    </row>
    <row r="502" spans="1:10" s="420" customFormat="1">
      <c r="A502" s="450"/>
      <c r="B502" s="450"/>
      <c r="D502" s="419"/>
      <c r="F502" s="421"/>
      <c r="J502" s="419"/>
    </row>
    <row r="503" spans="1:10" s="420" customFormat="1">
      <c r="A503" s="450"/>
      <c r="B503" s="450"/>
      <c r="D503" s="419"/>
      <c r="F503" s="421"/>
      <c r="J503" s="419"/>
    </row>
    <row r="504" spans="1:10" s="420" customFormat="1">
      <c r="A504" s="450"/>
      <c r="B504" s="450"/>
      <c r="D504" s="419"/>
      <c r="F504" s="421"/>
      <c r="J504" s="419"/>
    </row>
    <row r="505" spans="1:10" s="420" customFormat="1">
      <c r="A505" s="450"/>
      <c r="B505" s="450"/>
      <c r="D505" s="419"/>
      <c r="F505" s="421"/>
      <c r="J505" s="419"/>
    </row>
    <row r="506" spans="1:10" s="420" customFormat="1">
      <c r="A506" s="450"/>
      <c r="B506" s="450"/>
      <c r="D506" s="419"/>
      <c r="F506" s="421"/>
      <c r="J506" s="419"/>
    </row>
    <row r="507" spans="1:10" s="420" customFormat="1">
      <c r="A507" s="450"/>
      <c r="B507" s="450"/>
      <c r="D507" s="419"/>
      <c r="F507" s="421"/>
      <c r="J507" s="419"/>
    </row>
    <row r="508" spans="1:10" s="420" customFormat="1">
      <c r="A508" s="450"/>
      <c r="B508" s="450"/>
      <c r="D508" s="419"/>
      <c r="F508" s="421"/>
      <c r="J508" s="419"/>
    </row>
    <row r="509" spans="1:10" s="420" customFormat="1">
      <c r="A509" s="450"/>
      <c r="B509" s="450"/>
      <c r="D509" s="419"/>
      <c r="F509" s="421"/>
      <c r="J509" s="419"/>
    </row>
    <row r="510" spans="1:10" s="420" customFormat="1">
      <c r="A510" s="450"/>
      <c r="B510" s="450"/>
      <c r="D510" s="419"/>
      <c r="F510" s="421"/>
      <c r="J510" s="419"/>
    </row>
    <row r="511" spans="1:10" s="420" customFormat="1">
      <c r="A511" s="450"/>
      <c r="B511" s="450"/>
      <c r="D511" s="419"/>
      <c r="F511" s="421"/>
      <c r="J511" s="419"/>
    </row>
    <row r="512" spans="1:10" s="420" customFormat="1">
      <c r="A512" s="450"/>
      <c r="B512" s="450"/>
      <c r="D512" s="419"/>
      <c r="F512" s="421"/>
      <c r="J512" s="419"/>
    </row>
    <row r="513" spans="1:10" s="420" customFormat="1">
      <c r="A513" s="450"/>
      <c r="B513" s="450"/>
      <c r="D513" s="419"/>
      <c r="F513" s="421"/>
      <c r="J513" s="419"/>
    </row>
    <row r="514" spans="1:10" s="420" customFormat="1">
      <c r="A514" s="450"/>
      <c r="B514" s="450"/>
      <c r="D514" s="419"/>
      <c r="F514" s="421"/>
      <c r="J514" s="419"/>
    </row>
    <row r="515" spans="1:10" s="420" customFormat="1">
      <c r="A515" s="450"/>
      <c r="B515" s="450"/>
      <c r="D515" s="419"/>
      <c r="F515" s="421"/>
      <c r="J515" s="419"/>
    </row>
    <row r="516" spans="1:10" s="420" customFormat="1">
      <c r="A516" s="450"/>
      <c r="B516" s="450"/>
      <c r="D516" s="419"/>
      <c r="F516" s="421"/>
      <c r="J516" s="419"/>
    </row>
    <row r="517" spans="1:10" s="420" customFormat="1">
      <c r="A517" s="450"/>
      <c r="B517" s="450"/>
      <c r="D517" s="419"/>
      <c r="F517" s="421"/>
      <c r="J517" s="419"/>
    </row>
    <row r="518" spans="1:10" s="420" customFormat="1">
      <c r="A518" s="450"/>
      <c r="B518" s="450"/>
      <c r="D518" s="419"/>
      <c r="F518" s="421"/>
      <c r="J518" s="419"/>
    </row>
    <row r="519" spans="1:10" s="420" customFormat="1">
      <c r="A519" s="450"/>
      <c r="B519" s="450"/>
      <c r="D519" s="419"/>
      <c r="F519" s="421"/>
      <c r="J519" s="419"/>
    </row>
    <row r="520" spans="1:10" s="420" customFormat="1">
      <c r="A520" s="450"/>
      <c r="B520" s="450"/>
      <c r="D520" s="419"/>
      <c r="F520" s="421"/>
      <c r="J520" s="419"/>
    </row>
    <row r="521" spans="1:10" s="420" customFormat="1">
      <c r="A521" s="450"/>
      <c r="B521" s="450"/>
      <c r="D521" s="419"/>
      <c r="F521" s="421"/>
      <c r="J521" s="419"/>
    </row>
    <row r="522" spans="1:10" s="420" customFormat="1">
      <c r="A522" s="450"/>
      <c r="B522" s="450"/>
      <c r="D522" s="419"/>
      <c r="F522" s="421"/>
      <c r="J522" s="419"/>
    </row>
    <row r="523" spans="1:10" s="420" customFormat="1">
      <c r="A523" s="450"/>
      <c r="B523" s="450"/>
      <c r="D523" s="419"/>
      <c r="F523" s="421"/>
      <c r="J523" s="419"/>
    </row>
    <row r="524" spans="1:10" s="420" customFormat="1">
      <c r="A524" s="450"/>
      <c r="B524" s="450"/>
      <c r="D524" s="419"/>
      <c r="F524" s="421"/>
      <c r="J524" s="419"/>
    </row>
    <row r="525" spans="1:10" s="420" customFormat="1">
      <c r="A525" s="450"/>
      <c r="B525" s="450"/>
      <c r="D525" s="419"/>
      <c r="F525" s="421"/>
      <c r="J525" s="419"/>
    </row>
    <row r="526" spans="1:10" s="420" customFormat="1">
      <c r="A526" s="450"/>
      <c r="B526" s="450"/>
      <c r="D526" s="419"/>
      <c r="F526" s="421"/>
      <c r="J526" s="419"/>
    </row>
    <row r="527" spans="1:10" s="420" customFormat="1">
      <c r="A527" s="450"/>
      <c r="B527" s="450"/>
      <c r="D527" s="419"/>
      <c r="F527" s="421"/>
      <c r="J527" s="419"/>
    </row>
    <row r="528" spans="1:10" s="420" customFormat="1">
      <c r="A528" s="450"/>
      <c r="B528" s="450"/>
      <c r="D528" s="419"/>
      <c r="F528" s="421"/>
      <c r="J528" s="419"/>
    </row>
    <row r="529" spans="1:10" s="420" customFormat="1">
      <c r="A529" s="450"/>
      <c r="B529" s="450"/>
      <c r="D529" s="419"/>
      <c r="F529" s="421"/>
      <c r="J529" s="419"/>
    </row>
    <row r="530" spans="1:10" s="420" customFormat="1">
      <c r="A530" s="450"/>
      <c r="B530" s="450"/>
      <c r="D530" s="419"/>
      <c r="F530" s="421"/>
      <c r="J530" s="419"/>
    </row>
    <row r="531" spans="1:10" s="420" customFormat="1">
      <c r="A531" s="450"/>
      <c r="B531" s="450"/>
      <c r="D531" s="419"/>
      <c r="F531" s="421"/>
      <c r="J531" s="419"/>
    </row>
    <row r="532" spans="1:10" s="420" customFormat="1">
      <c r="A532" s="450"/>
      <c r="B532" s="450"/>
      <c r="D532" s="419"/>
      <c r="F532" s="421"/>
      <c r="J532" s="419"/>
    </row>
    <row r="533" spans="1:10" s="420" customFormat="1">
      <c r="A533" s="450"/>
      <c r="B533" s="450"/>
      <c r="D533" s="419"/>
      <c r="F533" s="421"/>
      <c r="J533" s="419"/>
    </row>
    <row r="534" spans="1:10" s="420" customFormat="1">
      <c r="A534" s="450"/>
      <c r="B534" s="450"/>
      <c r="D534" s="419"/>
      <c r="F534" s="421"/>
      <c r="J534" s="419"/>
    </row>
    <row r="535" spans="1:10" s="420" customFormat="1">
      <c r="A535" s="450"/>
      <c r="B535" s="450"/>
      <c r="D535" s="419"/>
      <c r="F535" s="421"/>
      <c r="J535" s="419"/>
    </row>
    <row r="536" spans="1:10" s="420" customFormat="1">
      <c r="A536" s="450"/>
      <c r="B536" s="450"/>
      <c r="D536" s="419"/>
      <c r="F536" s="421"/>
      <c r="J536" s="419"/>
    </row>
    <row r="537" spans="1:10" s="420" customFormat="1">
      <c r="A537" s="450"/>
      <c r="B537" s="450"/>
      <c r="D537" s="419"/>
      <c r="F537" s="421"/>
      <c r="J537" s="419"/>
    </row>
    <row r="538" spans="1:10" s="420" customFormat="1">
      <c r="A538" s="450"/>
      <c r="B538" s="450"/>
      <c r="D538" s="419"/>
      <c r="F538" s="421"/>
      <c r="J538" s="419"/>
    </row>
    <row r="539" spans="1:10" s="420" customFormat="1">
      <c r="A539" s="450"/>
      <c r="B539" s="450"/>
      <c r="D539" s="419"/>
      <c r="F539" s="421"/>
      <c r="J539" s="419"/>
    </row>
    <row r="540" spans="1:10" s="420" customFormat="1">
      <c r="A540" s="450"/>
      <c r="B540" s="450"/>
      <c r="D540" s="419"/>
      <c r="F540" s="421"/>
      <c r="J540" s="419"/>
    </row>
    <row r="541" spans="1:10" s="420" customFormat="1">
      <c r="A541" s="450"/>
      <c r="B541" s="450"/>
      <c r="D541" s="419"/>
      <c r="F541" s="421"/>
      <c r="J541" s="419"/>
    </row>
    <row r="542" spans="1:10" s="420" customFormat="1">
      <c r="A542" s="450"/>
      <c r="B542" s="450"/>
      <c r="D542" s="419"/>
      <c r="F542" s="421"/>
      <c r="J542" s="419"/>
    </row>
    <row r="543" spans="1:10" s="420" customFormat="1">
      <c r="A543" s="450"/>
      <c r="B543" s="450"/>
      <c r="D543" s="419"/>
      <c r="F543" s="421"/>
      <c r="J543" s="419"/>
    </row>
    <row r="544" spans="1:10" s="420" customFormat="1">
      <c r="A544" s="450"/>
      <c r="B544" s="450"/>
      <c r="D544" s="419"/>
      <c r="F544" s="421"/>
      <c r="J544" s="419"/>
    </row>
    <row r="545" spans="1:10" s="420" customFormat="1">
      <c r="A545" s="450"/>
      <c r="B545" s="450"/>
      <c r="D545" s="419"/>
      <c r="F545" s="421"/>
      <c r="J545" s="419"/>
    </row>
    <row r="546" spans="1:10" s="420" customFormat="1">
      <c r="A546" s="450"/>
      <c r="B546" s="450"/>
      <c r="D546" s="419"/>
      <c r="F546" s="421"/>
      <c r="J546" s="419"/>
    </row>
    <row r="547" spans="1:10" s="420" customFormat="1">
      <c r="A547" s="450"/>
      <c r="B547" s="450"/>
      <c r="D547" s="419"/>
      <c r="F547" s="421"/>
      <c r="J547" s="419"/>
    </row>
    <row r="548" spans="1:10" s="420" customFormat="1">
      <c r="A548" s="450"/>
      <c r="B548" s="450"/>
      <c r="D548" s="419"/>
      <c r="F548" s="421"/>
      <c r="J548" s="419"/>
    </row>
    <row r="549" spans="1:10" s="420" customFormat="1">
      <c r="A549" s="450"/>
      <c r="B549" s="450"/>
      <c r="D549" s="419"/>
      <c r="F549" s="421"/>
      <c r="J549" s="419"/>
    </row>
    <row r="550" spans="1:10" s="420" customFormat="1">
      <c r="A550" s="450"/>
      <c r="B550" s="450"/>
      <c r="D550" s="419"/>
      <c r="F550" s="421"/>
      <c r="J550" s="419"/>
    </row>
    <row r="551" spans="1:10" s="420" customFormat="1">
      <c r="A551" s="450"/>
      <c r="B551" s="450"/>
      <c r="D551" s="419"/>
      <c r="F551" s="421"/>
      <c r="J551" s="419"/>
    </row>
    <row r="552" spans="1:10" s="420" customFormat="1">
      <c r="A552" s="450"/>
      <c r="B552" s="450"/>
      <c r="D552" s="419"/>
      <c r="F552" s="421"/>
      <c r="J552" s="419"/>
    </row>
    <row r="553" spans="1:10" s="420" customFormat="1">
      <c r="A553" s="450"/>
      <c r="B553" s="450"/>
      <c r="D553" s="419"/>
      <c r="F553" s="421"/>
      <c r="J553" s="419"/>
    </row>
    <row r="554" spans="1:10" s="420" customFormat="1">
      <c r="A554" s="450"/>
      <c r="B554" s="450"/>
      <c r="D554" s="419"/>
      <c r="F554" s="421"/>
      <c r="J554" s="419"/>
    </row>
    <row r="555" spans="1:10" s="420" customFormat="1">
      <c r="A555" s="450"/>
      <c r="B555" s="450"/>
      <c r="D555" s="419"/>
      <c r="F555" s="421"/>
      <c r="J555" s="419"/>
    </row>
    <row r="556" spans="1:10" s="420" customFormat="1">
      <c r="A556" s="450"/>
      <c r="B556" s="450"/>
      <c r="D556" s="419"/>
      <c r="F556" s="421"/>
      <c r="J556" s="419"/>
    </row>
    <row r="557" spans="1:10" s="420" customFormat="1">
      <c r="A557" s="450"/>
      <c r="B557" s="450"/>
      <c r="D557" s="419"/>
      <c r="F557" s="421"/>
      <c r="J557" s="419"/>
    </row>
    <row r="558" spans="1:10" s="420" customFormat="1">
      <c r="A558" s="450"/>
      <c r="B558" s="450"/>
      <c r="D558" s="419"/>
      <c r="F558" s="421"/>
      <c r="J558" s="419"/>
    </row>
    <row r="559" spans="1:10" s="420" customFormat="1">
      <c r="A559" s="450"/>
      <c r="B559" s="450"/>
      <c r="D559" s="419"/>
      <c r="F559" s="421"/>
      <c r="J559" s="419"/>
    </row>
    <row r="560" spans="1:10" s="420" customFormat="1">
      <c r="A560" s="450"/>
      <c r="B560" s="450"/>
      <c r="D560" s="419"/>
      <c r="F560" s="421"/>
      <c r="J560" s="419"/>
    </row>
    <row r="561" spans="1:10" s="420" customFormat="1">
      <c r="A561" s="450"/>
      <c r="B561" s="450"/>
      <c r="D561" s="419"/>
      <c r="F561" s="421"/>
      <c r="J561" s="419"/>
    </row>
    <row r="562" spans="1:10" s="420" customFormat="1">
      <c r="A562" s="450"/>
      <c r="B562" s="450"/>
      <c r="D562" s="419"/>
      <c r="F562" s="421"/>
      <c r="J562" s="419"/>
    </row>
    <row r="563" spans="1:10" s="420" customFormat="1">
      <c r="A563" s="450"/>
      <c r="B563" s="450"/>
      <c r="D563" s="419"/>
      <c r="F563" s="421"/>
      <c r="J563" s="419"/>
    </row>
    <row r="564" spans="1:10" s="420" customFormat="1">
      <c r="A564" s="450"/>
      <c r="B564" s="450"/>
      <c r="D564" s="419"/>
      <c r="F564" s="421"/>
      <c r="J564" s="419"/>
    </row>
    <row r="565" spans="1:10" s="420" customFormat="1">
      <c r="A565" s="450"/>
      <c r="B565" s="450"/>
      <c r="D565" s="419"/>
      <c r="F565" s="421"/>
      <c r="J565" s="419"/>
    </row>
    <row r="566" spans="1:10" s="420" customFormat="1">
      <c r="A566" s="450"/>
      <c r="B566" s="450"/>
      <c r="D566" s="419"/>
      <c r="F566" s="421"/>
      <c r="J566" s="419"/>
    </row>
    <row r="567" spans="1:10" s="420" customFormat="1">
      <c r="A567" s="450"/>
      <c r="B567" s="450"/>
      <c r="D567" s="419"/>
      <c r="F567" s="421"/>
      <c r="J567" s="419"/>
    </row>
    <row r="568" spans="1:10" s="420" customFormat="1">
      <c r="A568" s="450"/>
      <c r="B568" s="450"/>
      <c r="D568" s="419"/>
      <c r="F568" s="421"/>
      <c r="J568" s="419"/>
    </row>
    <row r="569" spans="1:10" s="420" customFormat="1">
      <c r="A569" s="450"/>
      <c r="B569" s="450"/>
      <c r="D569" s="419"/>
      <c r="F569" s="421"/>
      <c r="J569" s="419"/>
    </row>
    <row r="570" spans="1:10" s="420" customFormat="1">
      <c r="A570" s="450"/>
      <c r="B570" s="450"/>
      <c r="D570" s="419"/>
      <c r="F570" s="421"/>
      <c r="J570" s="419"/>
    </row>
    <row r="571" spans="1:10" s="420" customFormat="1">
      <c r="A571" s="450"/>
      <c r="B571" s="450"/>
      <c r="D571" s="419"/>
      <c r="F571" s="421"/>
      <c r="J571" s="419"/>
    </row>
    <row r="572" spans="1:10" s="420" customFormat="1">
      <c r="A572" s="450"/>
      <c r="B572" s="450"/>
      <c r="D572" s="419"/>
      <c r="F572" s="421"/>
      <c r="J572" s="419"/>
    </row>
    <row r="573" spans="1:10" s="420" customFormat="1">
      <c r="A573" s="450"/>
      <c r="B573" s="450"/>
      <c r="D573" s="419"/>
      <c r="F573" s="421"/>
      <c r="J573" s="419"/>
    </row>
    <row r="574" spans="1:10" s="420" customFormat="1">
      <c r="A574" s="450"/>
      <c r="B574" s="450"/>
      <c r="D574" s="419"/>
      <c r="F574" s="421"/>
      <c r="J574" s="419"/>
    </row>
    <row r="575" spans="1:10" s="420" customFormat="1">
      <c r="A575" s="450"/>
      <c r="B575" s="450"/>
      <c r="D575" s="419"/>
      <c r="F575" s="421"/>
      <c r="J575" s="419"/>
    </row>
    <row r="576" spans="1:10" s="420" customFormat="1">
      <c r="A576" s="450"/>
      <c r="B576" s="450"/>
      <c r="D576" s="419"/>
      <c r="F576" s="421"/>
      <c r="J576" s="419"/>
    </row>
    <row r="577" spans="1:10" s="420" customFormat="1">
      <c r="A577" s="450"/>
      <c r="B577" s="450"/>
      <c r="D577" s="419"/>
      <c r="F577" s="421"/>
      <c r="J577" s="419"/>
    </row>
    <row r="578" spans="1:10" s="420" customFormat="1">
      <c r="A578" s="450"/>
      <c r="B578" s="450"/>
      <c r="D578" s="419"/>
      <c r="F578" s="421"/>
      <c r="J578" s="419"/>
    </row>
    <row r="579" spans="1:10" s="420" customFormat="1">
      <c r="A579" s="450"/>
      <c r="B579" s="450"/>
      <c r="D579" s="419"/>
      <c r="F579" s="421"/>
      <c r="J579" s="419"/>
    </row>
    <row r="580" spans="1:10" s="420" customFormat="1">
      <c r="A580" s="450"/>
      <c r="B580" s="450"/>
      <c r="D580" s="419"/>
      <c r="F580" s="421"/>
      <c r="J580" s="419"/>
    </row>
    <row r="581" spans="1:10" s="420" customFormat="1">
      <c r="A581" s="450"/>
      <c r="B581" s="450"/>
      <c r="D581" s="419"/>
      <c r="F581" s="421"/>
      <c r="J581" s="419"/>
    </row>
    <row r="582" spans="1:10" s="420" customFormat="1">
      <c r="A582" s="450"/>
      <c r="B582" s="450"/>
      <c r="D582" s="419"/>
      <c r="F582" s="421"/>
      <c r="J582" s="419"/>
    </row>
    <row r="583" spans="1:10" s="420" customFormat="1">
      <c r="A583" s="450"/>
      <c r="B583" s="450"/>
      <c r="D583" s="419"/>
      <c r="F583" s="421"/>
      <c r="J583" s="419"/>
    </row>
    <row r="584" spans="1:10" s="420" customFormat="1">
      <c r="A584" s="450"/>
      <c r="B584" s="450"/>
      <c r="D584" s="419"/>
      <c r="F584" s="421"/>
      <c r="J584" s="419"/>
    </row>
    <row r="585" spans="1:10" s="420" customFormat="1">
      <c r="A585" s="450"/>
      <c r="B585" s="450"/>
      <c r="D585" s="419"/>
      <c r="F585" s="421"/>
      <c r="J585" s="419"/>
    </row>
    <row r="586" spans="1:10" s="420" customFormat="1">
      <c r="A586" s="450"/>
      <c r="B586" s="450"/>
      <c r="D586" s="419"/>
      <c r="F586" s="421"/>
      <c r="J586" s="419"/>
    </row>
    <row r="587" spans="1:10" s="420" customFormat="1">
      <c r="A587" s="450"/>
      <c r="B587" s="450"/>
      <c r="D587" s="419"/>
      <c r="F587" s="421"/>
      <c r="J587" s="419"/>
    </row>
    <row r="588" spans="1:10" s="420" customFormat="1">
      <c r="A588" s="450"/>
      <c r="B588" s="450"/>
      <c r="D588" s="419"/>
      <c r="F588" s="421"/>
      <c r="J588" s="419"/>
    </row>
    <row r="589" spans="1:10" s="420" customFormat="1">
      <c r="A589" s="450"/>
      <c r="B589" s="450"/>
      <c r="D589" s="419"/>
      <c r="F589" s="421"/>
      <c r="J589" s="419"/>
    </row>
    <row r="590" spans="1:10" s="420" customFormat="1">
      <c r="A590" s="450"/>
      <c r="B590" s="450"/>
      <c r="D590" s="419"/>
      <c r="F590" s="421"/>
      <c r="J590" s="419"/>
    </row>
    <row r="591" spans="1:10" s="420" customFormat="1">
      <c r="A591" s="450"/>
      <c r="B591" s="450"/>
      <c r="D591" s="419"/>
      <c r="F591" s="421"/>
      <c r="J591" s="419"/>
    </row>
    <row r="592" spans="1:10" s="420" customFormat="1">
      <c r="A592" s="450"/>
      <c r="B592" s="450"/>
      <c r="D592" s="419"/>
      <c r="F592" s="421"/>
      <c r="J592" s="419"/>
    </row>
    <row r="593" spans="1:10" s="420" customFormat="1">
      <c r="A593" s="450"/>
      <c r="B593" s="450"/>
      <c r="D593" s="419"/>
      <c r="F593" s="421"/>
      <c r="J593" s="419"/>
    </row>
    <row r="594" spans="1:10" s="420" customFormat="1">
      <c r="A594" s="450"/>
      <c r="B594" s="450"/>
      <c r="D594" s="419"/>
      <c r="F594" s="421"/>
      <c r="J594" s="419"/>
    </row>
    <row r="595" spans="1:10" s="420" customFormat="1">
      <c r="A595" s="450"/>
      <c r="B595" s="450"/>
      <c r="D595" s="419"/>
      <c r="F595" s="421"/>
      <c r="J595" s="419"/>
    </row>
    <row r="596" spans="1:10" s="420" customFormat="1">
      <c r="A596" s="450"/>
      <c r="B596" s="450"/>
      <c r="D596" s="419"/>
      <c r="F596" s="421"/>
      <c r="J596" s="419"/>
    </row>
    <row r="597" spans="1:10" s="420" customFormat="1">
      <c r="A597" s="450"/>
      <c r="B597" s="450"/>
      <c r="D597" s="419"/>
      <c r="F597" s="421"/>
      <c r="J597" s="419"/>
    </row>
    <row r="598" spans="1:10" s="420" customFormat="1">
      <c r="A598" s="450"/>
      <c r="B598" s="450"/>
      <c r="D598" s="419"/>
      <c r="F598" s="421"/>
      <c r="J598" s="419"/>
    </row>
    <row r="599" spans="1:10" s="420" customFormat="1">
      <c r="A599" s="450"/>
      <c r="B599" s="450"/>
      <c r="D599" s="419"/>
      <c r="F599" s="421"/>
      <c r="J599" s="419"/>
    </row>
    <row r="600" spans="1:10" s="420" customFormat="1">
      <c r="A600" s="450"/>
      <c r="B600" s="450"/>
      <c r="D600" s="419"/>
      <c r="F600" s="421"/>
      <c r="J600" s="419"/>
    </row>
    <row r="601" spans="1:10" s="420" customFormat="1">
      <c r="A601" s="450"/>
      <c r="B601" s="450"/>
      <c r="D601" s="419"/>
      <c r="F601" s="421"/>
      <c r="J601" s="419"/>
    </row>
    <row r="602" spans="1:10" s="420" customFormat="1">
      <c r="A602" s="450"/>
      <c r="B602" s="450"/>
      <c r="D602" s="419"/>
      <c r="F602" s="421"/>
      <c r="J602" s="419"/>
    </row>
    <row r="603" spans="1:10" s="420" customFormat="1">
      <c r="A603" s="450"/>
      <c r="B603" s="450"/>
      <c r="D603" s="419"/>
      <c r="F603" s="421"/>
      <c r="J603" s="419"/>
    </row>
    <row r="604" spans="1:10" s="420" customFormat="1">
      <c r="A604" s="450"/>
      <c r="B604" s="450"/>
      <c r="D604" s="419"/>
      <c r="F604" s="421"/>
      <c r="J604" s="419"/>
    </row>
    <row r="605" spans="1:10" s="420" customFormat="1">
      <c r="A605" s="450"/>
      <c r="B605" s="450"/>
      <c r="D605" s="419"/>
      <c r="F605" s="421"/>
      <c r="J605" s="419"/>
    </row>
    <row r="606" spans="1:10" s="420" customFormat="1">
      <c r="A606" s="450"/>
      <c r="B606" s="450"/>
      <c r="D606" s="419"/>
      <c r="F606" s="421"/>
      <c r="J606" s="419"/>
    </row>
    <row r="607" spans="1:10" s="420" customFormat="1">
      <c r="A607" s="450"/>
      <c r="B607" s="450"/>
      <c r="D607" s="419"/>
      <c r="F607" s="421"/>
      <c r="J607" s="419"/>
    </row>
    <row r="608" spans="1:10" s="420" customFormat="1">
      <c r="A608" s="450"/>
      <c r="B608" s="450"/>
      <c r="D608" s="419"/>
      <c r="F608" s="421"/>
      <c r="J608" s="419"/>
    </row>
    <row r="609" spans="1:10" s="420" customFormat="1">
      <c r="A609" s="450"/>
      <c r="B609" s="450"/>
      <c r="D609" s="419"/>
      <c r="F609" s="421"/>
      <c r="J609" s="419"/>
    </row>
    <row r="610" spans="1:10" s="420" customFormat="1">
      <c r="A610" s="450"/>
      <c r="B610" s="450"/>
      <c r="D610" s="419"/>
      <c r="F610" s="421"/>
      <c r="J610" s="419"/>
    </row>
    <row r="611" spans="1:10" s="420" customFormat="1">
      <c r="A611" s="450"/>
      <c r="B611" s="450"/>
      <c r="D611" s="419"/>
      <c r="F611" s="421"/>
      <c r="J611" s="419"/>
    </row>
    <row r="612" spans="1:10" s="420" customFormat="1">
      <c r="A612" s="450"/>
      <c r="B612" s="450"/>
      <c r="D612" s="419"/>
      <c r="F612" s="421"/>
      <c r="J612" s="419"/>
    </row>
    <row r="613" spans="1:10" s="420" customFormat="1">
      <c r="A613" s="450"/>
      <c r="B613" s="450"/>
      <c r="D613" s="419"/>
      <c r="F613" s="421"/>
      <c r="J613" s="419"/>
    </row>
    <row r="614" spans="1:10" s="420" customFormat="1">
      <c r="A614" s="450"/>
      <c r="B614" s="450"/>
      <c r="D614" s="419"/>
      <c r="F614" s="421"/>
      <c r="J614" s="419"/>
    </row>
    <row r="615" spans="1:10" s="420" customFormat="1">
      <c r="A615" s="450"/>
      <c r="B615" s="450"/>
      <c r="D615" s="419"/>
      <c r="F615" s="421"/>
      <c r="J615" s="419"/>
    </row>
    <row r="616" spans="1:10" s="420" customFormat="1">
      <c r="A616" s="450"/>
      <c r="B616" s="450"/>
      <c r="D616" s="419"/>
      <c r="F616" s="421"/>
      <c r="J616" s="419"/>
    </row>
    <row r="617" spans="1:10" s="420" customFormat="1">
      <c r="A617" s="450"/>
      <c r="B617" s="450"/>
      <c r="D617" s="419"/>
      <c r="F617" s="421"/>
      <c r="J617" s="419"/>
    </row>
    <row r="618" spans="1:10" s="420" customFormat="1">
      <c r="A618" s="450"/>
      <c r="B618" s="450"/>
      <c r="D618" s="419"/>
      <c r="F618" s="421"/>
      <c r="J618" s="419"/>
    </row>
    <row r="619" spans="1:10" s="420" customFormat="1">
      <c r="A619" s="450"/>
      <c r="B619" s="450"/>
      <c r="D619" s="419"/>
      <c r="F619" s="421"/>
      <c r="J619" s="419"/>
    </row>
    <row r="620" spans="1:10" s="420" customFormat="1">
      <c r="A620" s="450"/>
      <c r="B620" s="450"/>
      <c r="D620" s="419"/>
      <c r="F620" s="421"/>
      <c r="J620" s="419"/>
    </row>
    <row r="621" spans="1:10" s="420" customFormat="1">
      <c r="A621" s="450"/>
      <c r="B621" s="450"/>
      <c r="D621" s="419"/>
      <c r="F621" s="421"/>
      <c r="J621" s="419"/>
    </row>
    <row r="622" spans="1:10" s="420" customFormat="1">
      <c r="A622" s="450"/>
      <c r="B622" s="450"/>
      <c r="D622" s="419"/>
      <c r="F622" s="421"/>
      <c r="J622" s="419"/>
    </row>
    <row r="623" spans="1:10" s="420" customFormat="1">
      <c r="A623" s="450"/>
      <c r="B623" s="450"/>
      <c r="D623" s="419"/>
      <c r="F623" s="421"/>
      <c r="J623" s="419"/>
    </row>
    <row r="624" spans="1:10" s="420" customFormat="1">
      <c r="A624" s="450"/>
      <c r="B624" s="450"/>
      <c r="D624" s="419"/>
      <c r="F624" s="421"/>
      <c r="J624" s="419"/>
    </row>
    <row r="625" spans="1:10" s="420" customFormat="1">
      <c r="A625" s="450"/>
      <c r="B625" s="450"/>
      <c r="D625" s="419"/>
      <c r="F625" s="421"/>
      <c r="J625" s="419"/>
    </row>
    <row r="626" spans="1:10" s="420" customFormat="1">
      <c r="A626" s="450"/>
      <c r="B626" s="450"/>
      <c r="D626" s="419"/>
      <c r="F626" s="421"/>
      <c r="J626" s="419"/>
    </row>
    <row r="627" spans="1:10" s="420" customFormat="1">
      <c r="A627" s="450"/>
      <c r="B627" s="450"/>
      <c r="D627" s="419"/>
      <c r="F627" s="421"/>
      <c r="J627" s="419"/>
    </row>
    <row r="628" spans="1:10" s="420" customFormat="1">
      <c r="A628" s="450"/>
      <c r="B628" s="450"/>
      <c r="D628" s="419"/>
      <c r="F628" s="421"/>
      <c r="J628" s="419"/>
    </row>
    <row r="629" spans="1:10" s="420" customFormat="1">
      <c r="A629" s="450"/>
      <c r="B629" s="450"/>
      <c r="D629" s="419"/>
      <c r="F629" s="421"/>
      <c r="J629" s="419"/>
    </row>
    <row r="630" spans="1:10" s="420" customFormat="1">
      <c r="A630" s="450"/>
      <c r="B630" s="450"/>
      <c r="D630" s="419"/>
      <c r="F630" s="421"/>
      <c r="J630" s="419"/>
    </row>
    <row r="631" spans="1:10" s="420" customFormat="1">
      <c r="A631" s="450"/>
      <c r="B631" s="450"/>
      <c r="D631" s="419"/>
      <c r="F631" s="421"/>
      <c r="J631" s="419"/>
    </row>
    <row r="632" spans="1:10" s="420" customFormat="1">
      <c r="A632" s="450"/>
      <c r="B632" s="450"/>
      <c r="D632" s="419"/>
      <c r="F632" s="421"/>
      <c r="J632" s="419"/>
    </row>
    <row r="633" spans="1:10" s="420" customFormat="1">
      <c r="A633" s="450"/>
      <c r="B633" s="450"/>
      <c r="D633" s="419"/>
      <c r="F633" s="421"/>
      <c r="J633" s="419"/>
    </row>
    <row r="634" spans="1:10" s="420" customFormat="1">
      <c r="A634" s="450"/>
      <c r="B634" s="450"/>
      <c r="D634" s="419"/>
      <c r="F634" s="421"/>
      <c r="J634" s="419"/>
    </row>
    <row r="635" spans="1:10" s="420" customFormat="1">
      <c r="A635" s="450"/>
      <c r="B635" s="450"/>
      <c r="D635" s="419"/>
      <c r="F635" s="421"/>
      <c r="J635" s="419"/>
    </row>
    <row r="636" spans="1:10" s="420" customFormat="1">
      <c r="A636" s="450"/>
      <c r="B636" s="450"/>
      <c r="D636" s="419"/>
      <c r="F636" s="421"/>
      <c r="J636" s="419"/>
    </row>
    <row r="637" spans="1:10" s="420" customFormat="1">
      <c r="A637" s="450"/>
      <c r="B637" s="450"/>
      <c r="D637" s="419"/>
      <c r="F637" s="421"/>
      <c r="J637" s="419"/>
    </row>
    <row r="638" spans="1:10" s="420" customFormat="1">
      <c r="A638" s="450"/>
      <c r="B638" s="450"/>
      <c r="D638" s="419"/>
      <c r="F638" s="421"/>
      <c r="J638" s="419"/>
    </row>
    <row r="639" spans="1:10" s="420" customFormat="1">
      <c r="A639" s="450"/>
      <c r="B639" s="450"/>
      <c r="D639" s="419"/>
      <c r="F639" s="421"/>
      <c r="J639" s="419"/>
    </row>
    <row r="640" spans="1:10" s="420" customFormat="1">
      <c r="A640" s="450"/>
      <c r="B640" s="450"/>
      <c r="D640" s="419"/>
      <c r="F640" s="421"/>
      <c r="J640" s="419"/>
    </row>
    <row r="641" spans="1:10" s="420" customFormat="1">
      <c r="A641" s="450"/>
      <c r="B641" s="450"/>
      <c r="D641" s="419"/>
      <c r="F641" s="421"/>
      <c r="J641" s="419"/>
    </row>
    <row r="642" spans="1:10" s="420" customFormat="1">
      <c r="A642" s="450"/>
      <c r="B642" s="450"/>
      <c r="D642" s="419"/>
      <c r="F642" s="421"/>
      <c r="J642" s="419"/>
    </row>
    <row r="643" spans="1:10" s="420" customFormat="1">
      <c r="A643" s="450"/>
      <c r="B643" s="450"/>
      <c r="D643" s="419"/>
      <c r="F643" s="421"/>
      <c r="J643" s="419"/>
    </row>
    <row r="644" spans="1:10" s="420" customFormat="1">
      <c r="A644" s="450"/>
      <c r="B644" s="450"/>
      <c r="D644" s="419"/>
      <c r="F644" s="421"/>
      <c r="J644" s="419"/>
    </row>
    <row r="645" spans="1:10" s="420" customFormat="1">
      <c r="A645" s="450"/>
      <c r="B645" s="450"/>
      <c r="D645" s="419"/>
      <c r="F645" s="421"/>
      <c r="J645" s="419"/>
    </row>
    <row r="646" spans="1:10" s="420" customFormat="1">
      <c r="A646" s="450"/>
      <c r="B646" s="450"/>
      <c r="D646" s="419"/>
      <c r="F646" s="421"/>
      <c r="J646" s="419"/>
    </row>
    <row r="647" spans="1:10" s="420" customFormat="1">
      <c r="A647" s="450"/>
      <c r="B647" s="450"/>
      <c r="D647" s="419"/>
      <c r="F647" s="421"/>
      <c r="J647" s="419"/>
    </row>
    <row r="648" spans="1:10" s="420" customFormat="1">
      <c r="A648" s="450"/>
      <c r="B648" s="450"/>
      <c r="D648" s="419"/>
      <c r="F648" s="421"/>
      <c r="J648" s="419"/>
    </row>
    <row r="649" spans="1:10" s="420" customFormat="1">
      <c r="A649" s="450"/>
      <c r="B649" s="450"/>
      <c r="D649" s="419"/>
      <c r="F649" s="421"/>
      <c r="J649" s="419"/>
    </row>
    <row r="650" spans="1:10" s="420" customFormat="1">
      <c r="A650" s="450"/>
      <c r="B650" s="450"/>
      <c r="D650" s="419"/>
      <c r="F650" s="421"/>
      <c r="J650" s="419"/>
    </row>
    <row r="651" spans="1:10" s="420" customFormat="1">
      <c r="A651" s="450"/>
      <c r="B651" s="450"/>
      <c r="D651" s="419"/>
      <c r="F651" s="421"/>
      <c r="J651" s="419"/>
    </row>
    <row r="652" spans="1:10" s="420" customFormat="1">
      <c r="A652" s="450"/>
      <c r="B652" s="450"/>
      <c r="D652" s="419"/>
      <c r="F652" s="421"/>
      <c r="J652" s="419"/>
    </row>
    <row r="653" spans="1:10" s="420" customFormat="1">
      <c r="A653" s="450"/>
      <c r="B653" s="450"/>
      <c r="D653" s="419"/>
      <c r="F653" s="421"/>
      <c r="J653" s="419"/>
    </row>
    <row r="654" spans="1:10" s="420" customFormat="1">
      <c r="A654" s="450"/>
      <c r="B654" s="450"/>
      <c r="D654" s="419"/>
      <c r="F654" s="421"/>
      <c r="J654" s="419"/>
    </row>
    <row r="655" spans="1:10" s="420" customFormat="1">
      <c r="A655" s="450"/>
      <c r="B655" s="450"/>
      <c r="D655" s="419"/>
      <c r="F655" s="421"/>
      <c r="J655" s="419"/>
    </row>
    <row r="656" spans="1:10" s="420" customFormat="1">
      <c r="A656" s="450"/>
      <c r="B656" s="450"/>
      <c r="D656" s="419"/>
      <c r="F656" s="421"/>
      <c r="J656" s="419"/>
    </row>
    <row r="657" spans="1:10" s="420" customFormat="1">
      <c r="A657" s="450"/>
      <c r="B657" s="450"/>
      <c r="D657" s="419"/>
      <c r="F657" s="421"/>
      <c r="J657" s="419"/>
    </row>
    <row r="658" spans="1:10" s="420" customFormat="1">
      <c r="A658" s="450"/>
      <c r="B658" s="450"/>
      <c r="D658" s="419"/>
      <c r="F658" s="421"/>
      <c r="J658" s="419"/>
    </row>
    <row r="659" spans="1:10" s="420" customFormat="1">
      <c r="A659" s="450"/>
      <c r="B659" s="450"/>
      <c r="D659" s="419"/>
      <c r="F659" s="421"/>
      <c r="J659" s="419"/>
    </row>
    <row r="660" spans="1:10" s="420" customFormat="1">
      <c r="A660" s="450"/>
      <c r="B660" s="450"/>
      <c r="D660" s="419"/>
      <c r="F660" s="421"/>
      <c r="J660" s="419"/>
    </row>
    <row r="661" spans="1:10" s="420" customFormat="1">
      <c r="A661" s="450"/>
      <c r="B661" s="450"/>
      <c r="D661" s="419"/>
      <c r="F661" s="421"/>
      <c r="J661" s="419"/>
    </row>
    <row r="662" spans="1:10" s="420" customFormat="1">
      <c r="A662" s="450"/>
      <c r="B662" s="450"/>
      <c r="D662" s="419"/>
      <c r="F662" s="421"/>
      <c r="J662" s="419"/>
    </row>
    <row r="663" spans="1:10" s="420" customFormat="1">
      <c r="A663" s="450"/>
      <c r="B663" s="450"/>
      <c r="D663" s="419"/>
      <c r="F663" s="421"/>
      <c r="J663" s="419"/>
    </row>
    <row r="664" spans="1:10" s="420" customFormat="1">
      <c r="A664" s="450"/>
      <c r="B664" s="450"/>
      <c r="D664" s="419"/>
      <c r="F664" s="421"/>
      <c r="J664" s="419"/>
    </row>
    <row r="665" spans="1:10" s="420" customFormat="1">
      <c r="A665" s="450"/>
      <c r="B665" s="450"/>
      <c r="D665" s="419"/>
      <c r="F665" s="421"/>
      <c r="J665" s="419"/>
    </row>
    <row r="666" spans="1:10" s="420" customFormat="1">
      <c r="A666" s="450"/>
      <c r="B666" s="450"/>
      <c r="D666" s="419"/>
      <c r="F666" s="421"/>
      <c r="J666" s="419"/>
    </row>
    <row r="667" spans="1:10" s="420" customFormat="1">
      <c r="A667" s="450"/>
      <c r="B667" s="450"/>
      <c r="D667" s="419"/>
      <c r="F667" s="421"/>
      <c r="J667" s="419"/>
    </row>
    <row r="668" spans="1:10" s="420" customFormat="1">
      <c r="A668" s="450"/>
      <c r="B668" s="450"/>
      <c r="D668" s="419"/>
      <c r="F668" s="421"/>
      <c r="J668" s="419"/>
    </row>
    <row r="669" spans="1:10" s="420" customFormat="1">
      <c r="A669" s="450"/>
      <c r="B669" s="450"/>
      <c r="D669" s="419"/>
      <c r="F669" s="421"/>
      <c r="J669" s="419"/>
    </row>
    <row r="670" spans="1:10" s="420" customFormat="1">
      <c r="A670" s="450"/>
      <c r="B670" s="450"/>
      <c r="D670" s="419"/>
      <c r="F670" s="421"/>
      <c r="J670" s="419"/>
    </row>
    <row r="671" spans="1:10" s="420" customFormat="1">
      <c r="A671" s="450"/>
      <c r="B671" s="450"/>
      <c r="D671" s="419"/>
      <c r="F671" s="421"/>
      <c r="J671" s="419"/>
    </row>
    <row r="672" spans="1:10" s="420" customFormat="1">
      <c r="A672" s="450"/>
      <c r="B672" s="450"/>
      <c r="D672" s="419"/>
      <c r="F672" s="421"/>
      <c r="J672" s="419"/>
    </row>
    <row r="673" spans="1:10" s="420" customFormat="1">
      <c r="A673" s="450"/>
      <c r="B673" s="450"/>
      <c r="D673" s="419"/>
      <c r="F673" s="421"/>
      <c r="J673" s="419"/>
    </row>
    <row r="674" spans="1:10" s="420" customFormat="1">
      <c r="A674" s="450"/>
      <c r="B674" s="450"/>
      <c r="D674" s="419"/>
      <c r="F674" s="421"/>
      <c r="J674" s="419"/>
    </row>
    <row r="675" spans="1:10" s="420" customFormat="1">
      <c r="A675" s="450"/>
      <c r="B675" s="450"/>
      <c r="D675" s="419"/>
      <c r="F675" s="421"/>
      <c r="J675" s="419"/>
    </row>
    <row r="676" spans="1:10" s="420" customFormat="1">
      <c r="A676" s="450"/>
      <c r="B676" s="450"/>
      <c r="D676" s="419"/>
      <c r="F676" s="421"/>
      <c r="J676" s="419"/>
    </row>
    <row r="677" spans="1:10" s="420" customFormat="1">
      <c r="A677" s="450"/>
      <c r="B677" s="450"/>
      <c r="D677" s="419"/>
      <c r="F677" s="421"/>
      <c r="J677" s="419"/>
    </row>
    <row r="678" spans="1:10" s="420" customFormat="1">
      <c r="A678" s="450"/>
      <c r="B678" s="450"/>
      <c r="D678" s="419"/>
      <c r="F678" s="421"/>
      <c r="J678" s="419"/>
    </row>
    <row r="679" spans="1:10" s="420" customFormat="1">
      <c r="A679" s="450"/>
      <c r="B679" s="450"/>
      <c r="D679" s="419"/>
      <c r="F679" s="421"/>
      <c r="J679" s="419"/>
    </row>
    <row r="680" spans="1:10" s="420" customFormat="1">
      <c r="A680" s="450"/>
      <c r="B680" s="450"/>
      <c r="D680" s="419"/>
      <c r="F680" s="421"/>
      <c r="J680" s="419"/>
    </row>
    <row r="681" spans="1:10" s="420" customFormat="1">
      <c r="A681" s="450"/>
      <c r="B681" s="450"/>
      <c r="D681" s="419"/>
      <c r="F681" s="421"/>
      <c r="J681" s="419"/>
    </row>
    <row r="682" spans="1:10" s="420" customFormat="1">
      <c r="A682" s="450"/>
      <c r="B682" s="450"/>
      <c r="D682" s="419"/>
      <c r="F682" s="421"/>
      <c r="J682" s="419"/>
    </row>
    <row r="683" spans="1:10" s="420" customFormat="1">
      <c r="A683" s="450"/>
      <c r="B683" s="450"/>
      <c r="D683" s="419"/>
      <c r="F683" s="421"/>
      <c r="J683" s="419"/>
    </row>
    <row r="684" spans="1:10" s="420" customFormat="1">
      <c r="A684" s="450"/>
      <c r="B684" s="450"/>
      <c r="D684" s="419"/>
      <c r="F684" s="421"/>
      <c r="J684" s="419"/>
    </row>
    <row r="685" spans="1:10" s="420" customFormat="1">
      <c r="A685" s="450"/>
      <c r="B685" s="450"/>
      <c r="D685" s="419"/>
      <c r="F685" s="421"/>
      <c r="J685" s="419"/>
    </row>
    <row r="686" spans="1:10" s="420" customFormat="1">
      <c r="A686" s="450"/>
      <c r="B686" s="450"/>
      <c r="D686" s="419"/>
      <c r="F686" s="421"/>
      <c r="J686" s="419"/>
    </row>
    <row r="687" spans="1:10" s="420" customFormat="1">
      <c r="A687" s="450"/>
      <c r="B687" s="450"/>
      <c r="D687" s="419"/>
      <c r="F687" s="421"/>
      <c r="J687" s="419"/>
    </row>
    <row r="688" spans="1:10" s="420" customFormat="1">
      <c r="A688" s="450"/>
      <c r="B688" s="450"/>
      <c r="D688" s="419"/>
      <c r="F688" s="421"/>
      <c r="J688" s="419"/>
    </row>
    <row r="689" spans="1:10" s="420" customFormat="1">
      <c r="A689" s="450"/>
      <c r="B689" s="450"/>
      <c r="D689" s="419"/>
      <c r="F689" s="421"/>
      <c r="J689" s="419"/>
    </row>
    <row r="690" spans="1:10" s="420" customFormat="1">
      <c r="A690" s="450"/>
      <c r="B690" s="450"/>
      <c r="D690" s="419"/>
      <c r="F690" s="421"/>
      <c r="J690" s="419"/>
    </row>
    <row r="691" spans="1:10" s="420" customFormat="1">
      <c r="A691" s="450"/>
      <c r="B691" s="450"/>
      <c r="D691" s="419"/>
      <c r="F691" s="421"/>
      <c r="J691" s="419"/>
    </row>
    <row r="692" spans="1:10" s="420" customFormat="1">
      <c r="A692" s="450"/>
      <c r="B692" s="450"/>
      <c r="D692" s="419"/>
      <c r="F692" s="421"/>
      <c r="J692" s="419"/>
    </row>
    <row r="693" spans="1:10" s="420" customFormat="1">
      <c r="A693" s="450"/>
      <c r="B693" s="450"/>
      <c r="D693" s="419"/>
      <c r="F693" s="421"/>
      <c r="J693" s="419"/>
    </row>
    <row r="694" spans="1:10" s="420" customFormat="1">
      <c r="A694" s="450"/>
      <c r="B694" s="450"/>
      <c r="D694" s="419"/>
      <c r="F694" s="421"/>
      <c r="J694" s="419"/>
    </row>
    <row r="695" spans="1:10" s="420" customFormat="1">
      <c r="A695" s="450"/>
      <c r="B695" s="450"/>
      <c r="D695" s="419"/>
      <c r="F695" s="421"/>
      <c r="J695" s="419"/>
    </row>
    <row r="696" spans="1:10" s="420" customFormat="1">
      <c r="A696" s="450"/>
      <c r="B696" s="450"/>
      <c r="D696" s="419"/>
      <c r="F696" s="421"/>
      <c r="J696" s="419"/>
    </row>
    <row r="697" spans="1:10" s="420" customFormat="1">
      <c r="A697" s="450"/>
      <c r="B697" s="450"/>
      <c r="D697" s="419"/>
      <c r="F697" s="421"/>
      <c r="J697" s="419"/>
    </row>
    <row r="698" spans="1:10" s="420" customFormat="1">
      <c r="A698" s="450"/>
      <c r="B698" s="450"/>
      <c r="D698" s="419"/>
      <c r="F698" s="421"/>
      <c r="J698" s="419"/>
    </row>
    <row r="699" spans="1:10" s="420" customFormat="1">
      <c r="A699" s="450"/>
      <c r="B699" s="450"/>
      <c r="D699" s="419"/>
      <c r="F699" s="421"/>
      <c r="J699" s="419"/>
    </row>
    <row r="700" spans="1:10" s="420" customFormat="1">
      <c r="A700" s="450"/>
      <c r="B700" s="450"/>
      <c r="D700" s="419"/>
      <c r="F700" s="421"/>
      <c r="J700" s="419"/>
    </row>
    <row r="701" spans="1:10" s="420" customFormat="1">
      <c r="A701" s="450"/>
      <c r="B701" s="450"/>
      <c r="D701" s="419"/>
      <c r="F701" s="421"/>
      <c r="J701" s="419"/>
    </row>
    <row r="702" spans="1:10" s="420" customFormat="1">
      <c r="A702" s="450"/>
      <c r="B702" s="450"/>
      <c r="D702" s="419"/>
      <c r="F702" s="421"/>
      <c r="J702" s="419"/>
    </row>
    <row r="703" spans="1:10" s="420" customFormat="1">
      <c r="A703" s="450"/>
      <c r="B703" s="450"/>
      <c r="D703" s="419"/>
      <c r="F703" s="421"/>
      <c r="J703" s="419"/>
    </row>
    <row r="704" spans="1:10" s="420" customFormat="1">
      <c r="A704" s="450"/>
      <c r="B704" s="450"/>
      <c r="D704" s="419"/>
      <c r="F704" s="421"/>
      <c r="J704" s="419"/>
    </row>
    <row r="705" spans="1:10" s="420" customFormat="1">
      <c r="A705" s="450"/>
      <c r="B705" s="450"/>
      <c r="D705" s="419"/>
      <c r="F705" s="421"/>
      <c r="J705" s="419"/>
    </row>
    <row r="706" spans="1:10" s="420" customFormat="1">
      <c r="A706" s="450"/>
      <c r="B706" s="450"/>
      <c r="D706" s="419"/>
      <c r="F706" s="421"/>
      <c r="J706" s="419"/>
    </row>
    <row r="707" spans="1:10" s="420" customFormat="1">
      <c r="A707" s="450"/>
      <c r="B707" s="450"/>
      <c r="D707" s="419"/>
      <c r="F707" s="421"/>
      <c r="J707" s="419"/>
    </row>
    <row r="708" spans="1:10" s="420" customFormat="1">
      <c r="A708" s="450"/>
      <c r="B708" s="450"/>
      <c r="D708" s="419"/>
      <c r="F708" s="421"/>
      <c r="J708" s="419"/>
    </row>
    <row r="709" spans="1:10" s="420" customFormat="1">
      <c r="A709" s="450"/>
      <c r="B709" s="450"/>
      <c r="D709" s="419"/>
      <c r="F709" s="421"/>
      <c r="J709" s="419"/>
    </row>
    <row r="710" spans="1:10" s="420" customFormat="1">
      <c r="A710" s="450"/>
      <c r="B710" s="450"/>
      <c r="D710" s="419"/>
      <c r="F710" s="421"/>
      <c r="J710" s="419"/>
    </row>
    <row r="711" spans="1:10" s="420" customFormat="1">
      <c r="A711" s="450"/>
      <c r="B711" s="450"/>
      <c r="D711" s="419"/>
      <c r="F711" s="421"/>
      <c r="J711" s="419"/>
    </row>
    <row r="712" spans="1:10" s="420" customFormat="1">
      <c r="A712" s="450"/>
      <c r="B712" s="450"/>
      <c r="D712" s="419"/>
      <c r="F712" s="421"/>
      <c r="J712" s="419"/>
    </row>
    <row r="713" spans="1:10" s="420" customFormat="1">
      <c r="A713" s="450"/>
      <c r="B713" s="450"/>
      <c r="D713" s="419"/>
      <c r="F713" s="421"/>
      <c r="J713" s="419"/>
    </row>
    <row r="714" spans="1:10" s="420" customFormat="1">
      <c r="A714" s="450"/>
      <c r="B714" s="450"/>
      <c r="D714" s="419"/>
      <c r="F714" s="421"/>
      <c r="J714" s="419"/>
    </row>
    <row r="715" spans="1:10" s="420" customFormat="1">
      <c r="A715" s="450"/>
      <c r="B715" s="450"/>
      <c r="D715" s="419"/>
      <c r="F715" s="421"/>
      <c r="J715" s="419"/>
    </row>
    <row r="716" spans="1:10" s="420" customFormat="1">
      <c r="A716" s="450"/>
      <c r="B716" s="450"/>
      <c r="D716" s="419"/>
      <c r="F716" s="421"/>
      <c r="J716" s="419"/>
    </row>
    <row r="717" spans="1:10" s="420" customFormat="1">
      <c r="A717" s="450"/>
      <c r="B717" s="450"/>
      <c r="D717" s="419"/>
      <c r="F717" s="421"/>
      <c r="J717" s="419"/>
    </row>
    <row r="718" spans="1:10" s="420" customFormat="1">
      <c r="A718" s="450"/>
      <c r="B718" s="450"/>
      <c r="D718" s="419"/>
      <c r="F718" s="421"/>
      <c r="J718" s="419"/>
    </row>
    <row r="719" spans="1:10" s="420" customFormat="1">
      <c r="A719" s="450"/>
      <c r="B719" s="450"/>
      <c r="D719" s="419"/>
      <c r="F719" s="421"/>
      <c r="J719" s="419"/>
    </row>
    <row r="720" spans="1:10" s="420" customFormat="1">
      <c r="A720" s="450"/>
      <c r="B720" s="450"/>
      <c r="D720" s="419"/>
      <c r="F720" s="421"/>
      <c r="J720" s="419"/>
    </row>
    <row r="721" spans="1:10" s="420" customFormat="1">
      <c r="A721" s="450"/>
      <c r="B721" s="450"/>
      <c r="D721" s="419"/>
      <c r="F721" s="421"/>
      <c r="J721" s="419"/>
    </row>
    <row r="722" spans="1:10" s="420" customFormat="1">
      <c r="A722" s="450"/>
      <c r="B722" s="450"/>
      <c r="D722" s="419"/>
      <c r="F722" s="421"/>
      <c r="J722" s="419"/>
    </row>
    <row r="723" spans="1:10" s="420" customFormat="1">
      <c r="A723" s="450"/>
      <c r="B723" s="450"/>
      <c r="D723" s="419"/>
      <c r="F723" s="421"/>
      <c r="J723" s="419"/>
    </row>
    <row r="724" spans="1:10" s="420" customFormat="1">
      <c r="A724" s="450"/>
      <c r="B724" s="450"/>
      <c r="D724" s="419"/>
      <c r="F724" s="421"/>
      <c r="J724" s="419"/>
    </row>
    <row r="725" spans="1:10" s="420" customFormat="1">
      <c r="A725" s="450"/>
      <c r="B725" s="450"/>
      <c r="D725" s="419"/>
      <c r="F725" s="421"/>
      <c r="J725" s="419"/>
    </row>
    <row r="726" spans="1:10" s="420" customFormat="1">
      <c r="A726" s="450"/>
      <c r="B726" s="450"/>
      <c r="D726" s="419"/>
      <c r="F726" s="421"/>
      <c r="J726" s="419"/>
    </row>
    <row r="727" spans="1:10" s="420" customFormat="1">
      <c r="A727" s="450"/>
      <c r="B727" s="450"/>
      <c r="D727" s="419"/>
      <c r="F727" s="421"/>
      <c r="J727" s="419"/>
    </row>
    <row r="728" spans="1:10" s="420" customFormat="1">
      <c r="A728" s="450"/>
      <c r="B728" s="450"/>
      <c r="D728" s="419"/>
      <c r="F728" s="421"/>
      <c r="J728" s="419"/>
    </row>
    <row r="729" spans="1:10" s="420" customFormat="1">
      <c r="A729" s="450"/>
      <c r="B729" s="450"/>
      <c r="D729" s="419"/>
      <c r="F729" s="421"/>
      <c r="J729" s="419"/>
    </row>
    <row r="730" spans="1:10" s="420" customFormat="1">
      <c r="A730" s="450"/>
      <c r="B730" s="450"/>
      <c r="D730" s="419"/>
      <c r="F730" s="421"/>
      <c r="J730" s="419"/>
    </row>
    <row r="731" spans="1:10" s="420" customFormat="1">
      <c r="A731" s="450"/>
      <c r="B731" s="450"/>
      <c r="D731" s="419"/>
      <c r="F731" s="421"/>
      <c r="J731" s="419"/>
    </row>
    <row r="732" spans="1:10" s="420" customFormat="1">
      <c r="A732" s="450"/>
      <c r="B732" s="450"/>
      <c r="D732" s="419"/>
      <c r="F732" s="421"/>
      <c r="J732" s="419"/>
    </row>
    <row r="733" spans="1:10" s="420" customFormat="1">
      <c r="A733" s="450"/>
      <c r="B733" s="450"/>
      <c r="D733" s="419"/>
      <c r="F733" s="421"/>
      <c r="J733" s="419"/>
    </row>
    <row r="734" spans="1:10" s="420" customFormat="1">
      <c r="A734" s="450"/>
      <c r="B734" s="450"/>
      <c r="D734" s="419"/>
      <c r="F734" s="421"/>
      <c r="J734" s="419"/>
    </row>
    <row r="735" spans="1:10" s="420" customFormat="1">
      <c r="A735" s="450"/>
      <c r="B735" s="450"/>
      <c r="D735" s="419"/>
      <c r="F735" s="421"/>
      <c r="J735" s="419"/>
    </row>
    <row r="736" spans="1:10" s="420" customFormat="1">
      <c r="A736" s="450"/>
      <c r="B736" s="450"/>
      <c r="D736" s="419"/>
      <c r="F736" s="421"/>
      <c r="J736" s="419"/>
    </row>
    <row r="737" spans="1:10" s="420" customFormat="1">
      <c r="A737" s="450"/>
      <c r="B737" s="450"/>
      <c r="D737" s="419"/>
      <c r="F737" s="421"/>
      <c r="J737" s="419"/>
    </row>
    <row r="738" spans="1:10" s="420" customFormat="1">
      <c r="A738" s="450"/>
      <c r="B738" s="450"/>
      <c r="D738" s="419"/>
      <c r="F738" s="421"/>
      <c r="J738" s="419"/>
    </row>
    <row r="739" spans="1:10" s="420" customFormat="1">
      <c r="A739" s="450"/>
      <c r="B739" s="450"/>
      <c r="D739" s="419"/>
      <c r="F739" s="421"/>
      <c r="J739" s="419"/>
    </row>
    <row r="740" spans="1:10" s="420" customFormat="1">
      <c r="A740" s="450"/>
      <c r="B740" s="450"/>
      <c r="D740" s="419"/>
      <c r="F740" s="421"/>
      <c r="J740" s="419"/>
    </row>
    <row r="741" spans="1:10" s="420" customFormat="1">
      <c r="A741" s="450"/>
      <c r="B741" s="450"/>
      <c r="D741" s="419"/>
      <c r="F741" s="421"/>
      <c r="J741" s="419"/>
    </row>
    <row r="742" spans="1:10" s="420" customFormat="1">
      <c r="A742" s="450"/>
      <c r="B742" s="450"/>
      <c r="D742" s="419"/>
      <c r="F742" s="421"/>
      <c r="J742" s="419"/>
    </row>
    <row r="743" spans="1:10" s="420" customFormat="1">
      <c r="A743" s="450"/>
      <c r="B743" s="450"/>
      <c r="D743" s="419"/>
      <c r="F743" s="421"/>
      <c r="J743" s="419"/>
    </row>
    <row r="744" spans="1:10" s="420" customFormat="1">
      <c r="A744" s="450"/>
      <c r="B744" s="450"/>
      <c r="D744" s="419"/>
      <c r="F744" s="421"/>
      <c r="J744" s="419"/>
    </row>
    <row r="745" spans="1:10" s="420" customFormat="1">
      <c r="A745" s="450"/>
      <c r="B745" s="450"/>
      <c r="D745" s="419"/>
      <c r="F745" s="421"/>
      <c r="J745" s="419"/>
    </row>
    <row r="746" spans="1:10" s="420" customFormat="1">
      <c r="A746" s="450"/>
      <c r="B746" s="450"/>
      <c r="D746" s="419"/>
      <c r="F746" s="421"/>
      <c r="J746" s="419"/>
    </row>
    <row r="747" spans="1:10" s="420" customFormat="1">
      <c r="A747" s="450"/>
      <c r="B747" s="450"/>
      <c r="D747" s="419"/>
      <c r="F747" s="421"/>
      <c r="J747" s="419"/>
    </row>
    <row r="748" spans="1:10" s="420" customFormat="1">
      <c r="A748" s="450"/>
      <c r="B748" s="450"/>
      <c r="D748" s="419"/>
      <c r="F748" s="421"/>
      <c r="J748" s="419"/>
    </row>
    <row r="749" spans="1:10" s="420" customFormat="1">
      <c r="A749" s="450"/>
      <c r="B749" s="450"/>
      <c r="D749" s="419"/>
      <c r="F749" s="421"/>
      <c r="J749" s="419"/>
    </row>
    <row r="750" spans="1:10" s="420" customFormat="1">
      <c r="A750" s="450"/>
      <c r="B750" s="450"/>
      <c r="D750" s="419"/>
      <c r="F750" s="421"/>
      <c r="J750" s="419"/>
    </row>
    <row r="751" spans="1:10" s="420" customFormat="1">
      <c r="A751" s="450"/>
      <c r="B751" s="450"/>
      <c r="D751" s="419"/>
      <c r="F751" s="421"/>
      <c r="J751" s="419"/>
    </row>
    <row r="752" spans="1:10" s="420" customFormat="1">
      <c r="A752" s="450"/>
      <c r="B752" s="450"/>
      <c r="D752" s="419"/>
      <c r="F752" s="421"/>
      <c r="J752" s="419"/>
    </row>
    <row r="753" spans="1:10" s="420" customFormat="1">
      <c r="A753" s="450"/>
      <c r="B753" s="450"/>
      <c r="D753" s="419"/>
      <c r="F753" s="421"/>
      <c r="J753" s="419"/>
    </row>
    <row r="754" spans="1:10" s="420" customFormat="1">
      <c r="A754" s="450"/>
      <c r="B754" s="450"/>
      <c r="D754" s="419"/>
      <c r="F754" s="421"/>
      <c r="J754" s="419"/>
    </row>
    <row r="755" spans="1:10" s="420" customFormat="1">
      <c r="A755" s="450"/>
      <c r="B755" s="450"/>
      <c r="D755" s="419"/>
      <c r="F755" s="421"/>
      <c r="J755" s="419"/>
    </row>
    <row r="756" spans="1:10" s="420" customFormat="1">
      <c r="A756" s="450"/>
      <c r="B756" s="450"/>
      <c r="D756" s="419"/>
      <c r="F756" s="421"/>
      <c r="J756" s="419"/>
    </row>
    <row r="757" spans="1:10" s="420" customFormat="1">
      <c r="A757" s="450"/>
      <c r="B757" s="450"/>
      <c r="D757" s="419"/>
      <c r="F757" s="421"/>
      <c r="J757" s="419"/>
    </row>
    <row r="758" spans="1:10" s="420" customFormat="1">
      <c r="A758" s="450"/>
      <c r="B758" s="450"/>
      <c r="D758" s="419"/>
      <c r="F758" s="421"/>
      <c r="J758" s="419"/>
    </row>
    <row r="759" spans="1:10" s="420" customFormat="1">
      <c r="A759" s="450"/>
      <c r="B759" s="450"/>
      <c r="D759" s="419"/>
      <c r="F759" s="421"/>
      <c r="J759" s="419"/>
    </row>
    <row r="760" spans="1:10" s="420" customFormat="1">
      <c r="A760" s="450"/>
      <c r="B760" s="450"/>
      <c r="D760" s="419"/>
      <c r="F760" s="421"/>
      <c r="J760" s="419"/>
    </row>
    <row r="761" spans="1:10" s="420" customFormat="1">
      <c r="A761" s="450"/>
      <c r="B761" s="450"/>
      <c r="D761" s="419"/>
      <c r="F761" s="421"/>
      <c r="J761" s="419"/>
    </row>
    <row r="762" spans="1:10" s="420" customFormat="1">
      <c r="A762" s="450"/>
      <c r="B762" s="450"/>
      <c r="D762" s="419"/>
      <c r="F762" s="421"/>
      <c r="J762" s="419"/>
    </row>
    <row r="763" spans="1:10" s="420" customFormat="1">
      <c r="A763" s="450"/>
      <c r="B763" s="450"/>
      <c r="D763" s="419"/>
      <c r="F763" s="421"/>
      <c r="J763" s="419"/>
    </row>
    <row r="764" spans="1:10" s="420" customFormat="1">
      <c r="A764" s="450"/>
      <c r="B764" s="450"/>
      <c r="D764" s="419"/>
      <c r="F764" s="421"/>
      <c r="J764" s="419"/>
    </row>
    <row r="765" spans="1:10" s="420" customFormat="1">
      <c r="A765" s="450"/>
      <c r="B765" s="450"/>
      <c r="D765" s="419"/>
      <c r="F765" s="421"/>
      <c r="J765" s="419"/>
    </row>
    <row r="766" spans="1:10" s="420" customFormat="1">
      <c r="A766" s="450"/>
      <c r="B766" s="450"/>
      <c r="D766" s="419"/>
      <c r="F766" s="421"/>
      <c r="J766" s="419"/>
    </row>
    <row r="767" spans="1:10" s="420" customFormat="1">
      <c r="A767" s="450"/>
      <c r="B767" s="450"/>
      <c r="D767" s="419"/>
      <c r="F767" s="421"/>
      <c r="J767" s="419"/>
    </row>
    <row r="768" spans="1:10" s="420" customFormat="1">
      <c r="A768" s="450"/>
      <c r="B768" s="450"/>
      <c r="D768" s="419"/>
      <c r="F768" s="421"/>
      <c r="J768" s="419"/>
    </row>
    <row r="769" spans="1:10" s="420" customFormat="1">
      <c r="A769" s="450"/>
      <c r="B769" s="450"/>
      <c r="D769" s="419"/>
      <c r="F769" s="421"/>
      <c r="J769" s="419"/>
    </row>
    <row r="770" spans="1:10" s="420" customFormat="1">
      <c r="A770" s="450"/>
      <c r="B770" s="450"/>
      <c r="D770" s="419"/>
      <c r="F770" s="421"/>
      <c r="J770" s="419"/>
    </row>
    <row r="771" spans="1:10" s="420" customFormat="1">
      <c r="A771" s="450"/>
      <c r="B771" s="450"/>
      <c r="D771" s="419"/>
      <c r="F771" s="421"/>
      <c r="J771" s="419"/>
    </row>
    <row r="772" spans="1:10" s="420" customFormat="1">
      <c r="A772" s="450"/>
      <c r="B772" s="450"/>
      <c r="D772" s="419"/>
      <c r="F772" s="421"/>
      <c r="J772" s="419"/>
    </row>
    <row r="773" spans="1:10" s="420" customFormat="1">
      <c r="A773" s="450"/>
      <c r="B773" s="450"/>
      <c r="D773" s="419"/>
      <c r="F773" s="421"/>
      <c r="J773" s="419"/>
    </row>
    <row r="774" spans="1:10" s="420" customFormat="1">
      <c r="A774" s="450"/>
      <c r="B774" s="450"/>
      <c r="D774" s="419"/>
      <c r="F774" s="421"/>
      <c r="J774" s="419"/>
    </row>
    <row r="775" spans="1:10" s="420" customFormat="1">
      <c r="A775" s="450"/>
      <c r="B775" s="450"/>
      <c r="D775" s="419"/>
      <c r="F775" s="421"/>
      <c r="J775" s="419"/>
    </row>
    <row r="776" spans="1:10" s="420" customFormat="1">
      <c r="A776" s="450"/>
      <c r="B776" s="450"/>
      <c r="D776" s="419"/>
      <c r="F776" s="421"/>
      <c r="J776" s="419"/>
    </row>
    <row r="777" spans="1:10" s="420" customFormat="1">
      <c r="A777" s="450"/>
      <c r="B777" s="450"/>
      <c r="D777" s="419"/>
      <c r="F777" s="421"/>
      <c r="J777" s="419"/>
    </row>
    <row r="778" spans="1:10" s="420" customFormat="1">
      <c r="A778" s="450"/>
      <c r="B778" s="450"/>
      <c r="D778" s="419"/>
      <c r="F778" s="421"/>
      <c r="J778" s="419"/>
    </row>
    <row r="779" spans="1:10" s="420" customFormat="1">
      <c r="A779" s="450"/>
      <c r="B779" s="450"/>
      <c r="D779" s="419"/>
      <c r="F779" s="421"/>
      <c r="J779" s="419"/>
    </row>
    <row r="780" spans="1:10" s="420" customFormat="1">
      <c r="A780" s="450"/>
      <c r="B780" s="450"/>
      <c r="D780" s="419"/>
      <c r="F780" s="421"/>
      <c r="J780" s="419"/>
    </row>
    <row r="781" spans="1:10" s="420" customFormat="1">
      <c r="A781" s="450"/>
      <c r="B781" s="450"/>
      <c r="D781" s="419"/>
      <c r="F781" s="421"/>
      <c r="J781" s="419"/>
    </row>
    <row r="782" spans="1:10" s="420" customFormat="1">
      <c r="A782" s="450"/>
      <c r="B782" s="450"/>
      <c r="D782" s="419"/>
      <c r="F782" s="421"/>
      <c r="J782" s="419"/>
    </row>
    <row r="783" spans="1:10" s="420" customFormat="1">
      <c r="A783" s="450"/>
      <c r="B783" s="450"/>
      <c r="D783" s="419"/>
      <c r="F783" s="421"/>
      <c r="J783" s="419"/>
    </row>
    <row r="784" spans="1:10" s="420" customFormat="1">
      <c r="A784" s="450"/>
      <c r="B784" s="450"/>
      <c r="D784" s="419"/>
      <c r="F784" s="421"/>
      <c r="J784" s="419"/>
    </row>
    <row r="785" spans="1:10" s="420" customFormat="1">
      <c r="A785" s="450"/>
      <c r="B785" s="450"/>
      <c r="D785" s="419"/>
      <c r="F785" s="421"/>
      <c r="J785" s="419"/>
    </row>
    <row r="786" spans="1:10" s="420" customFormat="1">
      <c r="A786" s="450"/>
      <c r="B786" s="450"/>
      <c r="D786" s="419"/>
      <c r="F786" s="421"/>
      <c r="J786" s="419"/>
    </row>
    <row r="787" spans="1:10" s="420" customFormat="1">
      <c r="A787" s="450"/>
      <c r="B787" s="450"/>
      <c r="D787" s="419"/>
      <c r="F787" s="421"/>
      <c r="J787" s="419"/>
    </row>
    <row r="788" spans="1:10" s="420" customFormat="1">
      <c r="A788" s="450"/>
      <c r="B788" s="450"/>
      <c r="D788" s="419"/>
      <c r="F788" s="421"/>
      <c r="J788" s="419"/>
    </row>
    <row r="789" spans="1:10" s="420" customFormat="1">
      <c r="A789" s="450"/>
      <c r="B789" s="450"/>
      <c r="D789" s="419"/>
      <c r="F789" s="421"/>
      <c r="J789" s="419"/>
    </row>
    <row r="790" spans="1:10" s="420" customFormat="1">
      <c r="A790" s="450"/>
      <c r="B790" s="450"/>
      <c r="D790" s="419"/>
      <c r="F790" s="421"/>
      <c r="J790" s="419"/>
    </row>
    <row r="791" spans="1:10" s="420" customFormat="1">
      <c r="A791" s="450"/>
      <c r="B791" s="450"/>
      <c r="D791" s="419"/>
      <c r="F791" s="421"/>
      <c r="J791" s="419"/>
    </row>
    <row r="792" spans="1:10" s="420" customFormat="1">
      <c r="A792" s="450"/>
      <c r="B792" s="450"/>
      <c r="D792" s="419"/>
      <c r="F792" s="421"/>
      <c r="J792" s="419"/>
    </row>
    <row r="793" spans="1:10" s="420" customFormat="1">
      <c r="A793" s="450"/>
      <c r="B793" s="450"/>
      <c r="D793" s="419"/>
      <c r="F793" s="421"/>
      <c r="J793" s="419"/>
    </row>
    <row r="794" spans="1:10" s="420" customFormat="1">
      <c r="A794" s="450"/>
      <c r="B794" s="450"/>
      <c r="D794" s="419"/>
      <c r="F794" s="421"/>
      <c r="J794" s="419"/>
    </row>
    <row r="795" spans="1:10" s="420" customFormat="1">
      <c r="A795" s="450"/>
      <c r="B795" s="450"/>
      <c r="D795" s="419"/>
      <c r="F795" s="421"/>
      <c r="J795" s="419"/>
    </row>
    <row r="796" spans="1:10" s="420" customFormat="1">
      <c r="A796" s="450"/>
      <c r="B796" s="450"/>
      <c r="D796" s="419"/>
      <c r="F796" s="421"/>
      <c r="J796" s="419"/>
    </row>
    <row r="797" spans="1:10" s="420" customFormat="1">
      <c r="A797" s="450"/>
      <c r="B797" s="450"/>
      <c r="D797" s="419"/>
      <c r="F797" s="421"/>
      <c r="J797" s="419"/>
    </row>
    <row r="798" spans="1:10" s="420" customFormat="1">
      <c r="A798" s="450"/>
      <c r="B798" s="450"/>
      <c r="D798" s="419"/>
      <c r="F798" s="421"/>
      <c r="J798" s="419"/>
    </row>
    <row r="799" spans="1:10" s="420" customFormat="1">
      <c r="A799" s="450"/>
      <c r="B799" s="450"/>
      <c r="D799" s="419"/>
      <c r="F799" s="421"/>
      <c r="J799" s="419"/>
    </row>
    <row r="800" spans="1:10" s="420" customFormat="1">
      <c r="A800" s="450"/>
      <c r="B800" s="450"/>
      <c r="D800" s="419"/>
      <c r="F800" s="421"/>
      <c r="J800" s="419"/>
    </row>
    <row r="801" spans="1:10" s="420" customFormat="1">
      <c r="A801" s="450"/>
      <c r="B801" s="450"/>
      <c r="D801" s="419"/>
      <c r="F801" s="421"/>
      <c r="J801" s="419"/>
    </row>
    <row r="802" spans="1:10" s="420" customFormat="1">
      <c r="A802" s="450"/>
      <c r="B802" s="450"/>
      <c r="D802" s="419"/>
      <c r="F802" s="421"/>
      <c r="J802" s="419"/>
    </row>
    <row r="803" spans="1:10" s="420" customFormat="1">
      <c r="A803" s="450"/>
      <c r="B803" s="450"/>
      <c r="D803" s="419"/>
      <c r="F803" s="421"/>
      <c r="J803" s="419"/>
    </row>
    <row r="804" spans="1:10" s="420" customFormat="1">
      <c r="A804" s="450"/>
      <c r="B804" s="450"/>
      <c r="D804" s="419"/>
      <c r="F804" s="421"/>
      <c r="J804" s="419"/>
    </row>
    <row r="805" spans="1:10" s="420" customFormat="1">
      <c r="A805" s="450"/>
      <c r="B805" s="450"/>
      <c r="D805" s="419"/>
      <c r="F805" s="421"/>
      <c r="J805" s="419"/>
    </row>
    <row r="806" spans="1:10" s="420" customFormat="1">
      <c r="A806" s="450"/>
      <c r="B806" s="450"/>
      <c r="D806" s="419"/>
      <c r="F806" s="421"/>
      <c r="J806" s="419"/>
    </row>
    <row r="807" spans="1:10" s="420" customFormat="1">
      <c r="A807" s="450"/>
      <c r="B807" s="450"/>
      <c r="D807" s="419"/>
      <c r="F807" s="421"/>
      <c r="J807" s="419"/>
    </row>
    <row r="808" spans="1:10" s="420" customFormat="1">
      <c r="A808" s="450"/>
      <c r="B808" s="450"/>
      <c r="D808" s="419"/>
      <c r="F808" s="421"/>
      <c r="J808" s="419"/>
    </row>
    <row r="809" spans="1:10" s="420" customFormat="1">
      <c r="A809" s="450"/>
      <c r="B809" s="450"/>
      <c r="D809" s="419"/>
      <c r="F809" s="421"/>
      <c r="J809" s="419"/>
    </row>
    <row r="810" spans="1:10" s="420" customFormat="1">
      <c r="A810" s="450"/>
      <c r="B810" s="450"/>
      <c r="D810" s="419"/>
      <c r="F810" s="421"/>
      <c r="J810" s="419"/>
    </row>
    <row r="811" spans="1:10" s="420" customFormat="1">
      <c r="A811" s="450"/>
      <c r="B811" s="450"/>
      <c r="D811" s="419"/>
      <c r="F811" s="421"/>
      <c r="J811" s="419"/>
    </row>
    <row r="812" spans="1:10" s="420" customFormat="1">
      <c r="A812" s="450"/>
      <c r="B812" s="450"/>
      <c r="D812" s="419"/>
      <c r="F812" s="421"/>
      <c r="J812" s="419"/>
    </row>
    <row r="813" spans="1:10" s="420" customFormat="1">
      <c r="A813" s="450"/>
      <c r="B813" s="450"/>
      <c r="D813" s="419"/>
      <c r="F813" s="421"/>
      <c r="J813" s="419"/>
    </row>
    <row r="814" spans="1:10" s="420" customFormat="1">
      <c r="A814" s="450"/>
      <c r="B814" s="450"/>
      <c r="D814" s="419"/>
      <c r="F814" s="421"/>
      <c r="J814" s="419"/>
    </row>
    <row r="815" spans="1:10" s="420" customFormat="1">
      <c r="A815" s="450"/>
      <c r="B815" s="450"/>
      <c r="D815" s="419"/>
      <c r="F815" s="421"/>
      <c r="J815" s="419"/>
    </row>
    <row r="816" spans="1:10" s="420" customFormat="1">
      <c r="A816" s="450"/>
      <c r="B816" s="450"/>
      <c r="D816" s="419"/>
      <c r="F816" s="421"/>
      <c r="J816" s="419"/>
    </row>
    <row r="817" spans="1:10" s="420" customFormat="1">
      <c r="A817" s="450"/>
      <c r="B817" s="450"/>
      <c r="D817" s="419"/>
      <c r="F817" s="421"/>
      <c r="J817" s="419"/>
    </row>
    <row r="818" spans="1:10" s="420" customFormat="1">
      <c r="A818" s="450"/>
      <c r="B818" s="450"/>
      <c r="D818" s="419"/>
      <c r="F818" s="421"/>
      <c r="J818" s="419"/>
    </row>
    <row r="819" spans="1:10" s="420" customFormat="1">
      <c r="A819" s="450"/>
      <c r="B819" s="450"/>
      <c r="D819" s="419"/>
      <c r="F819" s="421"/>
      <c r="J819" s="419"/>
    </row>
    <row r="820" spans="1:10" s="420" customFormat="1">
      <c r="A820" s="450"/>
      <c r="B820" s="450"/>
      <c r="D820" s="419"/>
      <c r="F820" s="421"/>
      <c r="J820" s="419"/>
    </row>
    <row r="821" spans="1:10" s="420" customFormat="1">
      <c r="A821" s="450"/>
      <c r="B821" s="450"/>
      <c r="D821" s="419"/>
      <c r="F821" s="421"/>
      <c r="J821" s="419"/>
    </row>
    <row r="822" spans="1:10" s="420" customFormat="1">
      <c r="A822" s="450"/>
      <c r="B822" s="450"/>
      <c r="D822" s="419"/>
      <c r="F822" s="421"/>
      <c r="J822" s="419"/>
    </row>
    <row r="823" spans="1:10" s="420" customFormat="1">
      <c r="A823" s="450"/>
      <c r="B823" s="450"/>
      <c r="D823" s="419"/>
      <c r="F823" s="421"/>
      <c r="J823" s="419"/>
    </row>
    <row r="824" spans="1:10" s="420" customFormat="1">
      <c r="A824" s="450"/>
      <c r="B824" s="450"/>
      <c r="D824" s="419"/>
      <c r="F824" s="421"/>
      <c r="J824" s="419"/>
    </row>
    <row r="825" spans="1:10" s="420" customFormat="1">
      <c r="A825" s="450"/>
      <c r="B825" s="450"/>
      <c r="D825" s="419"/>
      <c r="F825" s="421"/>
      <c r="J825" s="419"/>
    </row>
    <row r="826" spans="1:10" s="420" customFormat="1">
      <c r="A826" s="450"/>
      <c r="B826" s="450"/>
      <c r="D826" s="419"/>
      <c r="F826" s="421"/>
      <c r="J826" s="419"/>
    </row>
    <row r="827" spans="1:10" s="420" customFormat="1">
      <c r="A827" s="450"/>
      <c r="B827" s="450"/>
      <c r="D827" s="419"/>
      <c r="F827" s="421"/>
      <c r="J827" s="419"/>
    </row>
    <row r="828" spans="1:10" s="420" customFormat="1">
      <c r="A828" s="450"/>
      <c r="B828" s="450"/>
      <c r="D828" s="419"/>
      <c r="F828" s="421"/>
      <c r="J828" s="419"/>
    </row>
    <row r="829" spans="1:10" s="420" customFormat="1">
      <c r="A829" s="450"/>
      <c r="B829" s="450"/>
      <c r="D829" s="419"/>
      <c r="F829" s="421"/>
      <c r="J829" s="419"/>
    </row>
    <row r="830" spans="1:10" s="420" customFormat="1">
      <c r="A830" s="450"/>
      <c r="B830" s="450"/>
      <c r="D830" s="419"/>
      <c r="F830" s="421"/>
      <c r="J830" s="419"/>
    </row>
    <row r="831" spans="1:10" s="420" customFormat="1">
      <c r="A831" s="450"/>
      <c r="B831" s="450"/>
      <c r="D831" s="419"/>
      <c r="F831" s="421"/>
      <c r="J831" s="419"/>
    </row>
    <row r="832" spans="1:10" s="420" customFormat="1">
      <c r="A832" s="450"/>
      <c r="B832" s="450"/>
      <c r="D832" s="419"/>
      <c r="F832" s="421"/>
      <c r="J832" s="419"/>
    </row>
    <row r="833" spans="1:10" s="420" customFormat="1">
      <c r="A833" s="450"/>
      <c r="B833" s="450"/>
      <c r="D833" s="419"/>
      <c r="F833" s="421"/>
      <c r="J833" s="419"/>
    </row>
    <row r="834" spans="1:10" s="420" customFormat="1">
      <c r="A834" s="450"/>
      <c r="B834" s="450"/>
      <c r="D834" s="419"/>
      <c r="F834" s="421"/>
      <c r="J834" s="419"/>
    </row>
    <row r="835" spans="1:10" s="420" customFormat="1">
      <c r="A835" s="450"/>
      <c r="B835" s="450"/>
      <c r="D835" s="419"/>
      <c r="F835" s="421"/>
      <c r="J835" s="419"/>
    </row>
    <row r="836" spans="1:10" s="420" customFormat="1">
      <c r="A836" s="450"/>
      <c r="B836" s="450"/>
      <c r="D836" s="419"/>
      <c r="F836" s="421"/>
      <c r="J836" s="419"/>
    </row>
    <row r="837" spans="1:10" s="420" customFormat="1">
      <c r="A837" s="450"/>
      <c r="B837" s="450"/>
      <c r="D837" s="419"/>
      <c r="F837" s="421"/>
      <c r="J837" s="419"/>
    </row>
    <row r="838" spans="1:10" s="420" customFormat="1">
      <c r="A838" s="450"/>
      <c r="B838" s="450"/>
      <c r="D838" s="419"/>
      <c r="F838" s="421"/>
      <c r="J838" s="419"/>
    </row>
    <row r="839" spans="1:10" s="420" customFormat="1">
      <c r="A839" s="450"/>
      <c r="B839" s="450"/>
      <c r="D839" s="419"/>
      <c r="F839" s="421"/>
      <c r="J839" s="419"/>
    </row>
    <row r="840" spans="1:10" s="420" customFormat="1">
      <c r="A840" s="450"/>
      <c r="B840" s="450"/>
      <c r="D840" s="419"/>
      <c r="F840" s="421"/>
      <c r="J840" s="419"/>
    </row>
    <row r="841" spans="1:10" s="420" customFormat="1">
      <c r="A841" s="450"/>
      <c r="B841" s="450"/>
      <c r="D841" s="419"/>
      <c r="F841" s="421"/>
      <c r="J841" s="419"/>
    </row>
    <row r="842" spans="1:10" s="420" customFormat="1">
      <c r="A842" s="450"/>
      <c r="B842" s="450"/>
      <c r="D842" s="419"/>
      <c r="F842" s="421"/>
      <c r="J842" s="419"/>
    </row>
    <row r="843" spans="1:10" s="420" customFormat="1">
      <c r="A843" s="450"/>
      <c r="B843" s="450"/>
      <c r="D843" s="419"/>
      <c r="F843" s="421"/>
      <c r="J843" s="419"/>
    </row>
    <row r="844" spans="1:10" s="420" customFormat="1">
      <c r="A844" s="450"/>
      <c r="B844" s="450"/>
      <c r="D844" s="419"/>
      <c r="F844" s="421"/>
      <c r="J844" s="419"/>
    </row>
    <row r="845" spans="1:10" s="420" customFormat="1">
      <c r="A845" s="450"/>
      <c r="B845" s="450"/>
      <c r="D845" s="419"/>
      <c r="F845" s="421"/>
      <c r="J845" s="419"/>
    </row>
    <row r="846" spans="1:10" s="420" customFormat="1">
      <c r="A846" s="450"/>
      <c r="B846" s="450"/>
      <c r="D846" s="419"/>
      <c r="F846" s="421"/>
      <c r="J846" s="419"/>
    </row>
    <row r="847" spans="1:10" s="420" customFormat="1">
      <c r="A847" s="450"/>
      <c r="B847" s="450"/>
      <c r="D847" s="419"/>
      <c r="F847" s="421"/>
      <c r="J847" s="419"/>
    </row>
    <row r="848" spans="1:10" s="420" customFormat="1">
      <c r="A848" s="450"/>
      <c r="B848" s="450"/>
      <c r="D848" s="419"/>
      <c r="F848" s="421"/>
      <c r="J848" s="419"/>
    </row>
    <row r="849" spans="1:10" s="420" customFormat="1">
      <c r="A849" s="450"/>
      <c r="B849" s="450"/>
      <c r="D849" s="419"/>
      <c r="F849" s="421"/>
      <c r="J849" s="419"/>
    </row>
    <row r="850" spans="1:10" s="420" customFormat="1">
      <c r="A850" s="450"/>
      <c r="B850" s="450"/>
      <c r="D850" s="419"/>
      <c r="F850" s="421"/>
      <c r="J850" s="419"/>
    </row>
    <row r="851" spans="1:10" s="420" customFormat="1">
      <c r="A851" s="450"/>
      <c r="B851" s="450"/>
      <c r="D851" s="419"/>
      <c r="F851" s="421"/>
      <c r="J851" s="419"/>
    </row>
    <row r="852" spans="1:10" s="420" customFormat="1">
      <c r="A852" s="450"/>
      <c r="B852" s="450"/>
      <c r="D852" s="419"/>
      <c r="F852" s="421"/>
      <c r="J852" s="419"/>
    </row>
    <row r="853" spans="1:10" s="420" customFormat="1">
      <c r="A853" s="450"/>
      <c r="B853" s="450"/>
      <c r="D853" s="419"/>
      <c r="F853" s="421"/>
      <c r="J853" s="419"/>
    </row>
    <row r="854" spans="1:10" s="420" customFormat="1">
      <c r="A854" s="450"/>
      <c r="B854" s="450"/>
      <c r="D854" s="419"/>
      <c r="F854" s="421"/>
      <c r="J854" s="419"/>
    </row>
    <row r="855" spans="1:10" s="420" customFormat="1">
      <c r="A855" s="450"/>
      <c r="B855" s="450"/>
      <c r="D855" s="419"/>
      <c r="F855" s="421"/>
      <c r="J855" s="419"/>
    </row>
    <row r="856" spans="1:10" s="420" customFormat="1">
      <c r="A856" s="450"/>
      <c r="B856" s="450"/>
      <c r="D856" s="419"/>
      <c r="F856" s="421"/>
      <c r="J856" s="419"/>
    </row>
    <row r="857" spans="1:10" s="420" customFormat="1">
      <c r="A857" s="450"/>
      <c r="B857" s="450"/>
      <c r="D857" s="419"/>
      <c r="F857" s="421"/>
      <c r="J857" s="419"/>
    </row>
    <row r="858" spans="1:10" s="420" customFormat="1">
      <c r="A858" s="450"/>
      <c r="B858" s="450"/>
      <c r="D858" s="419"/>
      <c r="F858" s="421"/>
      <c r="J858" s="419"/>
    </row>
    <row r="859" spans="1:10" s="420" customFormat="1">
      <c r="A859" s="450"/>
      <c r="B859" s="450"/>
      <c r="D859" s="419"/>
      <c r="F859" s="421"/>
      <c r="J859" s="419"/>
    </row>
    <row r="860" spans="1:10" s="420" customFormat="1">
      <c r="A860" s="450"/>
      <c r="B860" s="450"/>
      <c r="D860" s="419"/>
      <c r="F860" s="421"/>
      <c r="J860" s="419"/>
    </row>
    <row r="861" spans="1:10" s="420" customFormat="1">
      <c r="A861" s="450"/>
      <c r="B861" s="450"/>
      <c r="D861" s="419"/>
      <c r="F861" s="421"/>
      <c r="J861" s="419"/>
    </row>
    <row r="862" spans="1:10" s="420" customFormat="1">
      <c r="A862" s="450"/>
      <c r="B862" s="450"/>
      <c r="D862" s="419"/>
      <c r="F862" s="421"/>
      <c r="J862" s="419"/>
    </row>
    <row r="863" spans="1:10" s="420" customFormat="1">
      <c r="A863" s="450"/>
      <c r="B863" s="450"/>
      <c r="D863" s="419"/>
      <c r="F863" s="421"/>
      <c r="J863" s="419"/>
    </row>
    <row r="864" spans="1:10" s="420" customFormat="1">
      <c r="A864" s="450"/>
      <c r="B864" s="450"/>
      <c r="D864" s="419"/>
      <c r="F864" s="421"/>
      <c r="J864" s="419"/>
    </row>
    <row r="865" spans="1:10" s="420" customFormat="1">
      <c r="A865" s="450"/>
      <c r="B865" s="450"/>
      <c r="D865" s="419"/>
      <c r="F865" s="421"/>
      <c r="J865" s="419"/>
    </row>
    <row r="866" spans="1:10" s="420" customFormat="1">
      <c r="A866" s="450"/>
      <c r="B866" s="450"/>
      <c r="D866" s="419"/>
      <c r="F866" s="421"/>
      <c r="J866" s="419"/>
    </row>
    <row r="867" spans="1:10" s="420" customFormat="1">
      <c r="A867" s="450"/>
      <c r="B867" s="450"/>
      <c r="D867" s="419"/>
      <c r="F867" s="421"/>
      <c r="J867" s="419"/>
    </row>
    <row r="868" spans="1:10" s="420" customFormat="1">
      <c r="A868" s="450"/>
      <c r="B868" s="450"/>
      <c r="D868" s="419"/>
      <c r="F868" s="421"/>
      <c r="J868" s="419"/>
    </row>
    <row r="869" spans="1:10" s="420" customFormat="1">
      <c r="A869" s="450"/>
      <c r="B869" s="450"/>
      <c r="D869" s="419"/>
      <c r="F869" s="421"/>
      <c r="J869" s="419"/>
    </row>
    <row r="870" spans="1:10" s="420" customFormat="1">
      <c r="A870" s="450"/>
      <c r="B870" s="450"/>
      <c r="D870" s="419"/>
      <c r="F870" s="421"/>
      <c r="J870" s="419"/>
    </row>
    <row r="871" spans="1:10" s="420" customFormat="1">
      <c r="A871" s="450"/>
      <c r="B871" s="450"/>
      <c r="D871" s="419"/>
      <c r="F871" s="421"/>
      <c r="J871" s="419"/>
    </row>
    <row r="872" spans="1:10" s="420" customFormat="1">
      <c r="A872" s="450"/>
      <c r="B872" s="450"/>
      <c r="D872" s="419"/>
      <c r="F872" s="421"/>
      <c r="J872" s="419"/>
    </row>
    <row r="873" spans="1:10" s="420" customFormat="1">
      <c r="A873" s="450"/>
      <c r="B873" s="450"/>
      <c r="D873" s="419"/>
      <c r="F873" s="421"/>
      <c r="J873" s="419"/>
    </row>
    <row r="874" spans="1:10" s="420" customFormat="1">
      <c r="A874" s="450"/>
      <c r="B874" s="450"/>
      <c r="D874" s="419"/>
      <c r="F874" s="421"/>
      <c r="J874" s="419"/>
    </row>
    <row r="875" spans="1:10" s="420" customFormat="1">
      <c r="A875" s="450"/>
      <c r="B875" s="450"/>
      <c r="D875" s="419"/>
      <c r="F875" s="421"/>
      <c r="J875" s="419"/>
    </row>
    <row r="876" spans="1:10" s="420" customFormat="1">
      <c r="A876" s="450"/>
      <c r="B876" s="450"/>
      <c r="D876" s="419"/>
      <c r="F876" s="421"/>
      <c r="J876" s="419"/>
    </row>
    <row r="877" spans="1:10" s="420" customFormat="1">
      <c r="A877" s="450"/>
      <c r="B877" s="450"/>
      <c r="D877" s="419"/>
      <c r="F877" s="421"/>
      <c r="J877" s="419"/>
    </row>
    <row r="878" spans="1:10" s="420" customFormat="1">
      <c r="A878" s="450"/>
      <c r="B878" s="450"/>
      <c r="D878" s="419"/>
      <c r="F878" s="421"/>
      <c r="J878" s="419"/>
    </row>
    <row r="879" spans="1:10" s="420" customFormat="1">
      <c r="A879" s="450"/>
      <c r="B879" s="450"/>
      <c r="D879" s="419"/>
      <c r="F879" s="421"/>
      <c r="J879" s="419"/>
    </row>
    <row r="880" spans="1:10" s="420" customFormat="1">
      <c r="A880" s="450"/>
      <c r="B880" s="450"/>
      <c r="D880" s="419"/>
      <c r="F880" s="421"/>
      <c r="J880" s="419"/>
    </row>
    <row r="881" spans="1:10" s="420" customFormat="1">
      <c r="A881" s="450"/>
      <c r="B881" s="450"/>
      <c r="D881" s="419"/>
      <c r="F881" s="421"/>
      <c r="J881" s="419"/>
    </row>
    <row r="882" spans="1:10" s="420" customFormat="1">
      <c r="A882" s="450"/>
      <c r="B882" s="450"/>
      <c r="D882" s="419"/>
      <c r="F882" s="421"/>
      <c r="J882" s="419"/>
    </row>
    <row r="883" spans="1:10" s="420" customFormat="1">
      <c r="A883" s="450"/>
      <c r="B883" s="450"/>
      <c r="D883" s="419"/>
      <c r="F883" s="421"/>
      <c r="J883" s="419"/>
    </row>
    <row r="884" spans="1:10" s="420" customFormat="1">
      <c r="A884" s="450"/>
      <c r="B884" s="450"/>
      <c r="D884" s="419"/>
      <c r="F884" s="421"/>
      <c r="J884" s="419"/>
    </row>
    <row r="885" spans="1:10" s="420" customFormat="1">
      <c r="A885" s="450"/>
      <c r="B885" s="450"/>
      <c r="D885" s="419"/>
      <c r="F885" s="421"/>
      <c r="J885" s="419"/>
    </row>
    <row r="886" spans="1:10" s="420" customFormat="1">
      <c r="A886" s="450"/>
      <c r="B886" s="450"/>
      <c r="D886" s="419"/>
      <c r="F886" s="421"/>
      <c r="J886" s="419"/>
    </row>
    <row r="887" spans="1:10" s="420" customFormat="1">
      <c r="A887" s="450"/>
      <c r="B887" s="450"/>
      <c r="D887" s="419"/>
      <c r="F887" s="421"/>
      <c r="J887" s="419"/>
    </row>
    <row r="888" spans="1:10" s="420" customFormat="1">
      <c r="A888" s="450"/>
      <c r="B888" s="450"/>
      <c r="D888" s="419"/>
      <c r="F888" s="421"/>
      <c r="J888" s="419"/>
    </row>
    <row r="889" spans="1:10" s="420" customFormat="1">
      <c r="A889" s="450"/>
      <c r="B889" s="450"/>
      <c r="D889" s="419"/>
      <c r="F889" s="421"/>
      <c r="J889" s="419"/>
    </row>
    <row r="890" spans="1:10" s="420" customFormat="1">
      <c r="A890" s="450"/>
      <c r="B890" s="450"/>
      <c r="D890" s="419"/>
      <c r="F890" s="421"/>
      <c r="J890" s="419"/>
    </row>
    <row r="891" spans="1:10" s="420" customFormat="1">
      <c r="A891" s="450"/>
      <c r="B891" s="450"/>
      <c r="D891" s="419"/>
      <c r="F891" s="421"/>
      <c r="J891" s="419"/>
    </row>
    <row r="892" spans="1:10" s="420" customFormat="1">
      <c r="A892" s="450"/>
      <c r="B892" s="450"/>
      <c r="D892" s="419"/>
      <c r="F892" s="421"/>
      <c r="J892" s="419"/>
    </row>
    <row r="893" spans="1:10" s="420" customFormat="1">
      <c r="A893" s="450"/>
      <c r="B893" s="450"/>
      <c r="D893" s="419"/>
      <c r="F893" s="421"/>
      <c r="J893" s="419"/>
    </row>
    <row r="894" spans="1:10" s="420" customFormat="1">
      <c r="A894" s="450"/>
      <c r="B894" s="450"/>
      <c r="D894" s="419"/>
      <c r="F894" s="421"/>
      <c r="J894" s="419"/>
    </row>
    <row r="895" spans="1:10" s="420" customFormat="1">
      <c r="A895" s="450"/>
      <c r="B895" s="450"/>
      <c r="D895" s="419"/>
      <c r="F895" s="421"/>
      <c r="J895" s="419"/>
    </row>
    <row r="896" spans="1:10" s="420" customFormat="1">
      <c r="A896" s="450"/>
      <c r="B896" s="450"/>
      <c r="D896" s="419"/>
      <c r="F896" s="421"/>
      <c r="J896" s="419"/>
    </row>
    <row r="897" spans="1:10" s="420" customFormat="1">
      <c r="A897" s="450"/>
      <c r="B897" s="450"/>
      <c r="D897" s="419"/>
      <c r="F897" s="421"/>
      <c r="J897" s="419"/>
    </row>
    <row r="898" spans="1:10" s="420" customFormat="1">
      <c r="A898" s="450"/>
      <c r="B898" s="450"/>
      <c r="D898" s="419"/>
      <c r="F898" s="421"/>
      <c r="J898" s="419"/>
    </row>
    <row r="899" spans="1:10" s="420" customFormat="1">
      <c r="A899" s="450"/>
      <c r="B899" s="450"/>
      <c r="D899" s="419"/>
      <c r="F899" s="421"/>
      <c r="J899" s="419"/>
    </row>
    <row r="900" spans="1:10" s="420" customFormat="1">
      <c r="A900" s="450"/>
      <c r="B900" s="450"/>
      <c r="D900" s="419"/>
      <c r="F900" s="421"/>
      <c r="J900" s="419"/>
    </row>
    <row r="901" spans="1:10" s="420" customFormat="1">
      <c r="A901" s="450"/>
      <c r="B901" s="450"/>
      <c r="D901" s="419"/>
      <c r="F901" s="421"/>
      <c r="J901" s="419"/>
    </row>
    <row r="902" spans="1:10" s="420" customFormat="1">
      <c r="A902" s="450"/>
      <c r="B902" s="450"/>
      <c r="D902" s="419"/>
      <c r="F902" s="421"/>
      <c r="J902" s="419"/>
    </row>
    <row r="903" spans="1:10" s="420" customFormat="1">
      <c r="A903" s="450"/>
      <c r="B903" s="450"/>
      <c r="D903" s="419"/>
      <c r="F903" s="421"/>
      <c r="J903" s="419"/>
    </row>
    <row r="904" spans="1:10" s="420" customFormat="1">
      <c r="A904" s="450"/>
      <c r="B904" s="450"/>
      <c r="D904" s="419"/>
      <c r="F904" s="421"/>
      <c r="J904" s="419"/>
    </row>
    <row r="905" spans="1:10" s="420" customFormat="1">
      <c r="A905" s="450"/>
      <c r="B905" s="450"/>
      <c r="D905" s="419"/>
      <c r="F905" s="421"/>
      <c r="J905" s="419"/>
    </row>
    <row r="906" spans="1:10" s="420" customFormat="1">
      <c r="A906" s="450"/>
      <c r="B906" s="450"/>
      <c r="D906" s="419"/>
      <c r="F906" s="421"/>
      <c r="J906" s="419"/>
    </row>
    <row r="907" spans="1:10" s="420" customFormat="1">
      <c r="A907" s="450"/>
      <c r="B907" s="450"/>
      <c r="D907" s="419"/>
      <c r="F907" s="421"/>
      <c r="J907" s="419"/>
    </row>
    <row r="908" spans="1:10" s="420" customFormat="1">
      <c r="A908" s="450"/>
      <c r="B908" s="450"/>
      <c r="D908" s="419"/>
      <c r="F908" s="421"/>
      <c r="J908" s="419"/>
    </row>
    <row r="909" spans="1:10" s="420" customFormat="1">
      <c r="A909" s="450"/>
      <c r="B909" s="450"/>
      <c r="D909" s="419"/>
      <c r="F909" s="421"/>
      <c r="J909" s="419"/>
    </row>
    <row r="910" spans="1:10" s="420" customFormat="1">
      <c r="A910" s="450"/>
      <c r="B910" s="450"/>
      <c r="D910" s="419"/>
      <c r="F910" s="421"/>
      <c r="J910" s="419"/>
    </row>
    <row r="911" spans="1:10" s="420" customFormat="1">
      <c r="A911" s="450"/>
      <c r="B911" s="450"/>
      <c r="D911" s="419"/>
      <c r="F911" s="421"/>
      <c r="J911" s="419"/>
    </row>
    <row r="912" spans="1:10" s="420" customFormat="1">
      <c r="A912" s="450"/>
      <c r="B912" s="450"/>
      <c r="D912" s="419"/>
      <c r="F912" s="421"/>
      <c r="J912" s="419"/>
    </row>
    <row r="913" spans="1:10" s="420" customFormat="1">
      <c r="A913" s="450"/>
      <c r="B913" s="450"/>
      <c r="D913" s="419"/>
      <c r="F913" s="421"/>
      <c r="J913" s="419"/>
    </row>
    <row r="914" spans="1:10" s="420" customFormat="1">
      <c r="A914" s="450"/>
      <c r="B914" s="450"/>
      <c r="D914" s="419"/>
      <c r="F914" s="421"/>
      <c r="J914" s="419"/>
    </row>
    <row r="915" spans="1:10" s="420" customFormat="1">
      <c r="A915" s="450"/>
      <c r="B915" s="450"/>
      <c r="D915" s="419"/>
      <c r="F915" s="421"/>
      <c r="J915" s="419"/>
    </row>
    <row r="916" spans="1:10" s="420" customFormat="1">
      <c r="A916" s="450"/>
      <c r="B916" s="450"/>
      <c r="D916" s="419"/>
      <c r="F916" s="421"/>
      <c r="J916" s="419"/>
    </row>
    <row r="917" spans="1:10" s="420" customFormat="1">
      <c r="A917" s="450"/>
      <c r="B917" s="450"/>
      <c r="D917" s="419"/>
      <c r="F917" s="421"/>
      <c r="J917" s="419"/>
    </row>
    <row r="918" spans="1:10" s="420" customFormat="1">
      <c r="A918" s="450"/>
      <c r="B918" s="450"/>
      <c r="D918" s="419"/>
      <c r="F918" s="421"/>
      <c r="J918" s="419"/>
    </row>
    <row r="919" spans="1:10" s="420" customFormat="1">
      <c r="A919" s="450"/>
      <c r="B919" s="450"/>
      <c r="D919" s="419"/>
      <c r="F919" s="421"/>
      <c r="J919" s="419"/>
    </row>
    <row r="920" spans="1:10" s="420" customFormat="1">
      <c r="A920" s="450"/>
      <c r="B920" s="450"/>
      <c r="D920" s="419"/>
      <c r="F920" s="421"/>
      <c r="J920" s="419"/>
    </row>
    <row r="921" spans="1:10" s="420" customFormat="1">
      <c r="A921" s="450"/>
      <c r="B921" s="450"/>
      <c r="D921" s="419"/>
      <c r="F921" s="421"/>
      <c r="J921" s="419"/>
    </row>
    <row r="922" spans="1:10" s="420" customFormat="1">
      <c r="A922" s="450"/>
      <c r="B922" s="450"/>
      <c r="D922" s="419"/>
      <c r="F922" s="421"/>
      <c r="J922" s="419"/>
    </row>
    <row r="923" spans="1:10" s="420" customFormat="1">
      <c r="A923" s="450"/>
      <c r="B923" s="450"/>
      <c r="D923" s="419"/>
      <c r="F923" s="421"/>
      <c r="J923" s="419"/>
    </row>
    <row r="924" spans="1:10" s="420" customFormat="1">
      <c r="A924" s="450"/>
      <c r="B924" s="450"/>
      <c r="D924" s="419"/>
      <c r="F924" s="421"/>
      <c r="J924" s="419"/>
    </row>
    <row r="925" spans="1:10" s="420" customFormat="1">
      <c r="A925" s="450"/>
      <c r="B925" s="450"/>
      <c r="D925" s="419"/>
      <c r="F925" s="421"/>
      <c r="J925" s="419"/>
    </row>
    <row r="926" spans="1:10" s="420" customFormat="1">
      <c r="A926" s="450"/>
      <c r="B926" s="450"/>
      <c r="D926" s="419"/>
      <c r="F926" s="421"/>
      <c r="J926" s="419"/>
    </row>
    <row r="927" spans="1:10" s="420" customFormat="1">
      <c r="A927" s="450"/>
      <c r="B927" s="450"/>
      <c r="D927" s="419"/>
      <c r="F927" s="421"/>
      <c r="J927" s="419"/>
    </row>
    <row r="928" spans="1:10" s="420" customFormat="1">
      <c r="A928" s="450"/>
      <c r="B928" s="450"/>
      <c r="D928" s="419"/>
      <c r="F928" s="421"/>
      <c r="J928" s="419"/>
    </row>
    <row r="929" spans="1:10" s="420" customFormat="1">
      <c r="A929" s="450"/>
      <c r="B929" s="450"/>
      <c r="D929" s="419"/>
      <c r="F929" s="421"/>
      <c r="J929" s="419"/>
    </row>
    <row r="930" spans="1:10" s="420" customFormat="1">
      <c r="A930" s="450"/>
      <c r="B930" s="450"/>
      <c r="D930" s="419"/>
      <c r="F930" s="421"/>
      <c r="J930" s="419"/>
    </row>
    <row r="931" spans="1:10" s="420" customFormat="1">
      <c r="A931" s="450"/>
      <c r="B931" s="450"/>
      <c r="D931" s="419"/>
      <c r="F931" s="421"/>
      <c r="J931" s="419"/>
    </row>
    <row r="932" spans="1:10" s="420" customFormat="1">
      <c r="A932" s="450"/>
      <c r="B932" s="450"/>
      <c r="D932" s="419"/>
      <c r="F932" s="421"/>
      <c r="J932" s="419"/>
    </row>
    <row r="933" spans="1:10" s="420" customFormat="1">
      <c r="A933" s="450"/>
      <c r="B933" s="450"/>
      <c r="D933" s="419"/>
      <c r="F933" s="421"/>
      <c r="J933" s="419"/>
    </row>
    <row r="934" spans="1:10" s="420" customFormat="1">
      <c r="A934" s="450"/>
      <c r="B934" s="450"/>
      <c r="D934" s="419"/>
      <c r="F934" s="421"/>
      <c r="J934" s="419"/>
    </row>
    <row r="935" spans="1:10" s="420" customFormat="1">
      <c r="A935" s="450"/>
      <c r="B935" s="450"/>
      <c r="D935" s="419"/>
      <c r="F935" s="421"/>
      <c r="J935" s="419"/>
    </row>
    <row r="936" spans="1:10" s="420" customFormat="1">
      <c r="A936" s="450"/>
      <c r="B936" s="450"/>
      <c r="D936" s="419"/>
      <c r="F936" s="421"/>
      <c r="J936" s="419"/>
    </row>
    <row r="937" spans="1:10" s="420" customFormat="1">
      <c r="A937" s="450"/>
      <c r="B937" s="450"/>
      <c r="D937" s="419"/>
      <c r="F937" s="421"/>
      <c r="J937" s="419"/>
    </row>
    <row r="938" spans="1:10" s="420" customFormat="1">
      <c r="A938" s="450"/>
      <c r="B938" s="450"/>
      <c r="D938" s="419"/>
      <c r="F938" s="421"/>
      <c r="J938" s="419"/>
    </row>
    <row r="939" spans="1:10" s="420" customFormat="1">
      <c r="A939" s="450"/>
      <c r="B939" s="450"/>
      <c r="D939" s="419"/>
      <c r="F939" s="421"/>
      <c r="J939" s="419"/>
    </row>
    <row r="940" spans="1:10" s="420" customFormat="1">
      <c r="A940" s="450"/>
      <c r="B940" s="450"/>
      <c r="D940" s="419"/>
      <c r="F940" s="421"/>
      <c r="J940" s="419"/>
    </row>
    <row r="941" spans="1:10" s="420" customFormat="1">
      <c r="A941" s="450"/>
      <c r="B941" s="450"/>
      <c r="D941" s="419"/>
      <c r="F941" s="421"/>
      <c r="J941" s="419"/>
    </row>
    <row r="942" spans="1:10" s="420" customFormat="1">
      <c r="A942" s="450"/>
      <c r="B942" s="450"/>
      <c r="D942" s="419"/>
      <c r="F942" s="421"/>
      <c r="J942" s="419"/>
    </row>
    <row r="943" spans="1:10" s="420" customFormat="1">
      <c r="A943" s="450"/>
      <c r="B943" s="450"/>
      <c r="D943" s="419"/>
      <c r="F943" s="421"/>
      <c r="J943" s="419"/>
    </row>
    <row r="944" spans="1:10" s="420" customFormat="1">
      <c r="A944" s="450"/>
      <c r="B944" s="450"/>
      <c r="D944" s="419"/>
      <c r="F944" s="421"/>
      <c r="J944" s="419"/>
    </row>
    <row r="945" spans="1:10" s="420" customFormat="1">
      <c r="A945" s="450"/>
      <c r="B945" s="450"/>
      <c r="D945" s="419"/>
      <c r="F945" s="421"/>
      <c r="J945" s="419"/>
    </row>
    <row r="946" spans="1:10" s="420" customFormat="1">
      <c r="A946" s="450"/>
      <c r="B946" s="450"/>
      <c r="D946" s="419"/>
      <c r="F946" s="421"/>
      <c r="J946" s="419"/>
    </row>
    <row r="947" spans="1:10" s="420" customFormat="1">
      <c r="A947" s="450"/>
      <c r="B947" s="450"/>
      <c r="D947" s="419"/>
      <c r="F947" s="421"/>
      <c r="J947" s="419"/>
    </row>
    <row r="948" spans="1:10" s="420" customFormat="1">
      <c r="A948" s="450"/>
      <c r="B948" s="450"/>
      <c r="D948" s="419"/>
      <c r="F948" s="421"/>
      <c r="J948" s="419"/>
    </row>
    <row r="949" spans="1:10" s="420" customFormat="1">
      <c r="A949" s="450"/>
      <c r="B949" s="450"/>
      <c r="D949" s="419"/>
      <c r="F949" s="421"/>
      <c r="J949" s="419"/>
    </row>
    <row r="950" spans="1:10" s="420" customFormat="1">
      <c r="A950" s="450"/>
      <c r="B950" s="450"/>
      <c r="D950" s="419"/>
      <c r="F950" s="421"/>
      <c r="J950" s="419"/>
    </row>
    <row r="951" spans="1:10" s="420" customFormat="1">
      <c r="A951" s="450"/>
      <c r="B951" s="450"/>
      <c r="D951" s="419"/>
      <c r="F951" s="421"/>
      <c r="J951" s="419"/>
    </row>
    <row r="952" spans="1:10" s="420" customFormat="1">
      <c r="A952" s="450"/>
      <c r="B952" s="450"/>
      <c r="D952" s="419"/>
      <c r="F952" s="421"/>
      <c r="J952" s="419"/>
    </row>
    <row r="953" spans="1:10" s="420" customFormat="1">
      <c r="A953" s="450"/>
      <c r="B953" s="450"/>
      <c r="D953" s="419"/>
      <c r="F953" s="421"/>
      <c r="J953" s="419"/>
    </row>
    <row r="954" spans="1:10" s="420" customFormat="1">
      <c r="A954" s="450"/>
      <c r="B954" s="450"/>
      <c r="D954" s="419"/>
      <c r="F954" s="421"/>
      <c r="J954" s="419"/>
    </row>
    <row r="955" spans="1:10" s="420" customFormat="1">
      <c r="A955" s="450"/>
      <c r="B955" s="450"/>
      <c r="D955" s="419"/>
      <c r="F955" s="421"/>
      <c r="J955" s="419"/>
    </row>
    <row r="956" spans="1:10" s="420" customFormat="1">
      <c r="A956" s="450"/>
      <c r="B956" s="450"/>
      <c r="D956" s="419"/>
      <c r="F956" s="421"/>
      <c r="J956" s="419"/>
    </row>
    <row r="957" spans="1:10" s="420" customFormat="1">
      <c r="A957" s="450"/>
      <c r="B957" s="450"/>
      <c r="D957" s="419"/>
      <c r="F957" s="421"/>
      <c r="J957" s="419"/>
    </row>
    <row r="958" spans="1:10" s="420" customFormat="1">
      <c r="A958" s="450"/>
      <c r="B958" s="450"/>
      <c r="D958" s="419"/>
      <c r="F958" s="421"/>
      <c r="J958" s="419"/>
    </row>
    <row r="959" spans="1:10" s="420" customFormat="1">
      <c r="A959" s="450"/>
      <c r="B959" s="450"/>
      <c r="D959" s="419"/>
      <c r="F959" s="421"/>
      <c r="J959" s="419"/>
    </row>
    <row r="960" spans="1:10" s="420" customFormat="1">
      <c r="A960" s="450"/>
      <c r="B960" s="450"/>
      <c r="D960" s="419"/>
      <c r="F960" s="421"/>
      <c r="J960" s="419"/>
    </row>
    <row r="961" spans="1:10" s="420" customFormat="1">
      <c r="A961" s="450"/>
      <c r="B961" s="450"/>
      <c r="D961" s="419"/>
      <c r="F961" s="421"/>
      <c r="J961" s="419"/>
    </row>
    <row r="962" spans="1:10" s="420" customFormat="1">
      <c r="A962" s="450"/>
      <c r="B962" s="450"/>
      <c r="D962" s="419"/>
      <c r="F962" s="421"/>
      <c r="J962" s="419"/>
    </row>
    <row r="963" spans="1:10" s="420" customFormat="1">
      <c r="A963" s="450"/>
      <c r="B963" s="450"/>
      <c r="D963" s="419"/>
      <c r="F963" s="421"/>
      <c r="J963" s="419"/>
    </row>
    <row r="964" spans="1:10" s="420" customFormat="1">
      <c r="A964" s="450"/>
      <c r="B964" s="450"/>
      <c r="D964" s="419"/>
      <c r="F964" s="421"/>
      <c r="J964" s="419"/>
    </row>
    <row r="965" spans="1:10" s="420" customFormat="1">
      <c r="A965" s="450"/>
      <c r="B965" s="450"/>
      <c r="D965" s="419"/>
      <c r="F965" s="421"/>
      <c r="J965" s="419"/>
    </row>
    <row r="966" spans="1:10" s="420" customFormat="1">
      <c r="A966" s="450"/>
      <c r="B966" s="450"/>
      <c r="D966" s="419"/>
      <c r="F966" s="421"/>
      <c r="J966" s="419"/>
    </row>
    <row r="967" spans="1:10" s="420" customFormat="1">
      <c r="A967" s="450"/>
      <c r="B967" s="450"/>
      <c r="D967" s="419"/>
      <c r="F967" s="421"/>
      <c r="J967" s="419"/>
    </row>
    <row r="968" spans="1:10" s="420" customFormat="1">
      <c r="A968" s="450"/>
      <c r="B968" s="450"/>
      <c r="D968" s="419"/>
      <c r="F968" s="421"/>
      <c r="J968" s="419"/>
    </row>
    <row r="969" spans="1:10" s="420" customFormat="1">
      <c r="A969" s="450"/>
      <c r="B969" s="450"/>
      <c r="D969" s="419"/>
      <c r="F969" s="421"/>
      <c r="J969" s="419"/>
    </row>
    <row r="970" spans="1:10" s="420" customFormat="1">
      <c r="A970" s="450"/>
      <c r="B970" s="450"/>
      <c r="D970" s="419"/>
      <c r="F970" s="421"/>
      <c r="J970" s="419"/>
    </row>
    <row r="971" spans="1:10" s="420" customFormat="1">
      <c r="A971" s="450"/>
      <c r="B971" s="450"/>
      <c r="D971" s="419"/>
      <c r="F971" s="421"/>
      <c r="J971" s="419"/>
    </row>
    <row r="972" spans="1:10" s="420" customFormat="1">
      <c r="A972" s="450"/>
      <c r="B972" s="450"/>
      <c r="D972" s="419"/>
      <c r="F972" s="421"/>
      <c r="J972" s="419"/>
    </row>
    <row r="973" spans="1:10" s="420" customFormat="1">
      <c r="A973" s="450"/>
      <c r="B973" s="450"/>
      <c r="D973" s="419"/>
      <c r="F973" s="421"/>
      <c r="J973" s="419"/>
    </row>
    <row r="974" spans="1:10" s="420" customFormat="1">
      <c r="A974" s="450"/>
      <c r="B974" s="450"/>
      <c r="D974" s="419"/>
      <c r="F974" s="421"/>
      <c r="J974" s="419"/>
    </row>
    <row r="975" spans="1:10" s="420" customFormat="1">
      <c r="A975" s="450"/>
      <c r="B975" s="450"/>
      <c r="D975" s="419"/>
      <c r="F975" s="421"/>
      <c r="J975" s="419"/>
    </row>
    <row r="976" spans="1:10" s="420" customFormat="1">
      <c r="A976" s="450"/>
      <c r="B976" s="450"/>
      <c r="D976" s="419"/>
      <c r="F976" s="421"/>
      <c r="J976" s="419"/>
    </row>
    <row r="977" spans="1:10" s="420" customFormat="1">
      <c r="A977" s="450"/>
      <c r="B977" s="450"/>
      <c r="D977" s="419"/>
      <c r="F977" s="421"/>
      <c r="J977" s="419"/>
    </row>
    <row r="978" spans="1:10" s="420" customFormat="1">
      <c r="A978" s="450"/>
      <c r="B978" s="450"/>
      <c r="D978" s="419"/>
      <c r="F978" s="421"/>
      <c r="J978" s="419"/>
    </row>
    <row r="979" spans="1:10" s="420" customFormat="1">
      <c r="A979" s="450"/>
      <c r="B979" s="450"/>
      <c r="D979" s="419"/>
      <c r="F979" s="421"/>
      <c r="J979" s="419"/>
    </row>
    <row r="980" spans="1:10" s="420" customFormat="1">
      <c r="A980" s="450"/>
      <c r="B980" s="450"/>
      <c r="D980" s="419"/>
      <c r="F980" s="421"/>
      <c r="J980" s="419"/>
    </row>
    <row r="981" spans="1:10" s="420" customFormat="1">
      <c r="A981" s="450"/>
      <c r="B981" s="450"/>
      <c r="D981" s="419"/>
      <c r="F981" s="421"/>
      <c r="J981" s="419"/>
    </row>
    <row r="982" spans="1:10" s="420" customFormat="1">
      <c r="A982" s="450"/>
      <c r="B982" s="450"/>
      <c r="D982" s="419"/>
      <c r="F982" s="421"/>
      <c r="J982" s="419"/>
    </row>
    <row r="983" spans="1:10" s="420" customFormat="1">
      <c r="A983" s="450"/>
      <c r="B983" s="450"/>
      <c r="D983" s="419"/>
      <c r="F983" s="421"/>
      <c r="J983" s="419"/>
    </row>
    <row r="984" spans="1:10" s="420" customFormat="1">
      <c r="A984" s="450"/>
      <c r="B984" s="450"/>
      <c r="D984" s="419"/>
      <c r="F984" s="421"/>
      <c r="J984" s="419"/>
    </row>
    <row r="985" spans="1:10" s="420" customFormat="1">
      <c r="A985" s="450"/>
      <c r="B985" s="450"/>
      <c r="D985" s="419"/>
      <c r="F985" s="421"/>
      <c r="J985" s="419"/>
    </row>
    <row r="986" spans="1:10" s="420" customFormat="1">
      <c r="A986" s="450"/>
      <c r="B986" s="450"/>
      <c r="D986" s="419"/>
      <c r="F986" s="421"/>
      <c r="J986" s="419"/>
    </row>
    <row r="987" spans="1:10" s="420" customFormat="1">
      <c r="A987" s="450"/>
      <c r="B987" s="450"/>
      <c r="D987" s="419"/>
      <c r="F987" s="421"/>
      <c r="J987" s="419"/>
    </row>
    <row r="988" spans="1:10" s="420" customFormat="1">
      <c r="A988" s="450"/>
      <c r="B988" s="450"/>
      <c r="D988" s="419"/>
      <c r="F988" s="421"/>
      <c r="J988" s="419"/>
    </row>
    <row r="989" spans="1:10" s="420" customFormat="1">
      <c r="A989" s="450"/>
      <c r="B989" s="450"/>
      <c r="D989" s="419"/>
      <c r="F989" s="421"/>
      <c r="J989" s="419"/>
    </row>
    <row r="990" spans="1:10" s="420" customFormat="1">
      <c r="A990" s="450"/>
      <c r="B990" s="450"/>
      <c r="D990" s="419"/>
      <c r="F990" s="421"/>
      <c r="J990" s="419"/>
    </row>
    <row r="991" spans="1:10" s="420" customFormat="1">
      <c r="A991" s="450"/>
      <c r="B991" s="450"/>
      <c r="D991" s="419"/>
      <c r="F991" s="421"/>
      <c r="J991" s="419"/>
    </row>
    <row r="992" spans="1:10" s="420" customFormat="1">
      <c r="A992" s="450"/>
      <c r="B992" s="450"/>
      <c r="D992" s="419"/>
      <c r="F992" s="421"/>
      <c r="J992" s="419"/>
    </row>
    <row r="993" spans="1:10" s="420" customFormat="1">
      <c r="A993" s="450"/>
      <c r="B993" s="450"/>
      <c r="D993" s="419"/>
      <c r="F993" s="421"/>
      <c r="J993" s="419"/>
    </row>
    <row r="994" spans="1:10" s="420" customFormat="1">
      <c r="A994" s="450"/>
      <c r="B994" s="450"/>
      <c r="D994" s="419"/>
      <c r="F994" s="421"/>
      <c r="J994" s="419"/>
    </row>
    <row r="995" spans="1:10" s="420" customFormat="1">
      <c r="A995" s="450"/>
      <c r="B995" s="450"/>
      <c r="D995" s="419"/>
      <c r="F995" s="421"/>
      <c r="J995" s="419"/>
    </row>
    <row r="996" spans="1:10" s="420" customFormat="1">
      <c r="A996" s="450"/>
      <c r="B996" s="450"/>
      <c r="D996" s="419"/>
      <c r="F996" s="421"/>
      <c r="J996" s="419"/>
    </row>
    <row r="997" spans="1:10" s="420" customFormat="1">
      <c r="A997" s="450"/>
      <c r="B997" s="450"/>
      <c r="D997" s="419"/>
      <c r="F997" s="421"/>
      <c r="J997" s="419"/>
    </row>
    <row r="998" spans="1:10" s="420" customFormat="1">
      <c r="A998" s="450"/>
      <c r="B998" s="450"/>
      <c r="D998" s="419"/>
      <c r="F998" s="421"/>
      <c r="J998" s="419"/>
    </row>
    <row r="999" spans="1:10" s="420" customFormat="1">
      <c r="A999" s="450"/>
      <c r="B999" s="450"/>
      <c r="D999" s="419"/>
      <c r="F999" s="421"/>
      <c r="J999" s="419"/>
    </row>
    <row r="1000" spans="1:10" s="420" customFormat="1">
      <c r="A1000" s="450"/>
      <c r="B1000" s="450"/>
      <c r="D1000" s="419"/>
      <c r="F1000" s="421"/>
      <c r="J1000" s="419"/>
    </row>
    <row r="1001" spans="1:10" s="420" customFormat="1">
      <c r="A1001" s="450"/>
      <c r="B1001" s="450"/>
      <c r="D1001" s="419"/>
      <c r="F1001" s="421"/>
      <c r="J1001" s="419"/>
    </row>
    <row r="1002" spans="1:10" s="420" customFormat="1">
      <c r="A1002" s="450"/>
      <c r="B1002" s="450"/>
      <c r="D1002" s="419"/>
      <c r="F1002" s="421"/>
      <c r="J1002" s="419"/>
    </row>
    <row r="1003" spans="1:10" s="420" customFormat="1">
      <c r="A1003" s="450"/>
      <c r="B1003" s="450"/>
      <c r="D1003" s="419"/>
      <c r="F1003" s="421"/>
      <c r="J1003" s="419"/>
    </row>
    <row r="1004" spans="1:10" s="420" customFormat="1">
      <c r="A1004" s="450"/>
      <c r="B1004" s="450"/>
      <c r="D1004" s="419"/>
      <c r="F1004" s="421"/>
      <c r="J1004" s="419"/>
    </row>
    <row r="1005" spans="1:10" s="420" customFormat="1">
      <c r="A1005" s="450"/>
      <c r="B1005" s="450"/>
      <c r="D1005" s="419"/>
      <c r="F1005" s="421"/>
      <c r="J1005" s="419"/>
    </row>
    <row r="1006" spans="1:10" s="420" customFormat="1">
      <c r="A1006" s="450"/>
      <c r="B1006" s="450"/>
      <c r="D1006" s="419"/>
      <c r="F1006" s="421"/>
      <c r="J1006" s="419"/>
    </row>
    <row r="1007" spans="1:10" s="420" customFormat="1">
      <c r="A1007" s="450"/>
      <c r="B1007" s="450"/>
      <c r="D1007" s="419"/>
      <c r="F1007" s="421"/>
      <c r="J1007" s="419"/>
    </row>
    <row r="1008" spans="1:10" s="420" customFormat="1">
      <c r="A1008" s="450"/>
      <c r="B1008" s="450"/>
      <c r="D1008" s="419"/>
      <c r="F1008" s="421"/>
      <c r="J1008" s="419"/>
    </row>
    <row r="1009" spans="1:10" s="420" customFormat="1">
      <c r="A1009" s="450"/>
      <c r="B1009" s="450"/>
      <c r="D1009" s="419"/>
      <c r="F1009" s="421"/>
      <c r="J1009" s="419"/>
    </row>
    <row r="1010" spans="1:10" s="420" customFormat="1">
      <c r="A1010" s="450"/>
      <c r="B1010" s="450"/>
      <c r="D1010" s="419"/>
      <c r="F1010" s="421"/>
      <c r="J1010" s="419"/>
    </row>
    <row r="1011" spans="1:10" s="420" customFormat="1">
      <c r="A1011" s="450"/>
      <c r="B1011" s="450"/>
      <c r="D1011" s="419"/>
      <c r="F1011" s="421"/>
      <c r="J1011" s="419"/>
    </row>
    <row r="1012" spans="1:10" s="420" customFormat="1">
      <c r="A1012" s="450"/>
      <c r="B1012" s="450"/>
      <c r="D1012" s="419"/>
      <c r="F1012" s="421"/>
      <c r="J1012" s="419"/>
    </row>
    <row r="1013" spans="1:10" s="420" customFormat="1">
      <c r="A1013" s="450"/>
      <c r="B1013" s="450"/>
      <c r="D1013" s="419"/>
      <c r="F1013" s="421"/>
      <c r="J1013" s="419"/>
    </row>
    <row r="1014" spans="1:10" s="420" customFormat="1">
      <c r="A1014" s="450"/>
      <c r="B1014" s="450"/>
      <c r="D1014" s="419"/>
      <c r="F1014" s="421"/>
      <c r="J1014" s="419"/>
    </row>
    <row r="1015" spans="1:10" s="420" customFormat="1">
      <c r="A1015" s="450"/>
      <c r="B1015" s="450"/>
      <c r="D1015" s="419"/>
      <c r="F1015" s="421"/>
      <c r="J1015" s="419"/>
    </row>
    <row r="1016" spans="1:10" s="420" customFormat="1">
      <c r="A1016" s="450"/>
      <c r="B1016" s="450"/>
      <c r="D1016" s="419"/>
      <c r="F1016" s="421"/>
      <c r="J1016" s="419"/>
    </row>
    <row r="1017" spans="1:10" s="420" customFormat="1">
      <c r="A1017" s="450"/>
      <c r="B1017" s="450"/>
      <c r="D1017" s="419"/>
      <c r="F1017" s="421"/>
      <c r="J1017" s="419"/>
    </row>
    <row r="1018" spans="1:10" s="420" customFormat="1">
      <c r="A1018" s="450"/>
      <c r="B1018" s="450"/>
      <c r="D1018" s="419"/>
      <c r="F1018" s="421"/>
      <c r="J1018" s="419"/>
    </row>
    <row r="1019" spans="1:10" s="420" customFormat="1">
      <c r="A1019" s="450"/>
      <c r="B1019" s="450"/>
      <c r="D1019" s="419"/>
      <c r="F1019" s="421"/>
      <c r="J1019" s="419"/>
    </row>
    <row r="1020" spans="1:10" s="420" customFormat="1">
      <c r="A1020" s="450"/>
      <c r="B1020" s="450"/>
      <c r="D1020" s="419"/>
      <c r="F1020" s="421"/>
      <c r="J1020" s="419"/>
    </row>
    <row r="1021" spans="1:10" s="420" customFormat="1">
      <c r="A1021" s="450"/>
      <c r="B1021" s="450"/>
      <c r="D1021" s="419"/>
      <c r="F1021" s="421"/>
      <c r="J1021" s="419"/>
    </row>
    <row r="1022" spans="1:10" s="420" customFormat="1">
      <c r="A1022" s="450"/>
      <c r="B1022" s="450"/>
      <c r="D1022" s="419"/>
      <c r="F1022" s="421"/>
      <c r="J1022" s="419"/>
    </row>
    <row r="1023" spans="1:10" s="420" customFormat="1">
      <c r="A1023" s="450"/>
      <c r="B1023" s="450"/>
      <c r="D1023" s="419"/>
      <c r="F1023" s="421"/>
      <c r="J1023" s="419"/>
    </row>
    <row r="1024" spans="1:10" s="420" customFormat="1">
      <c r="A1024" s="450"/>
      <c r="B1024" s="450"/>
      <c r="D1024" s="419"/>
      <c r="F1024" s="421"/>
      <c r="J1024" s="419"/>
    </row>
    <row r="1025" spans="1:10" s="420" customFormat="1">
      <c r="A1025" s="450"/>
      <c r="B1025" s="450"/>
      <c r="D1025" s="419"/>
      <c r="F1025" s="421"/>
      <c r="J1025" s="419"/>
    </row>
    <row r="1026" spans="1:10" s="420" customFormat="1">
      <c r="A1026" s="450"/>
      <c r="B1026" s="450"/>
      <c r="D1026" s="419"/>
      <c r="F1026" s="421"/>
      <c r="J1026" s="419"/>
    </row>
    <row r="1027" spans="1:10" s="420" customFormat="1">
      <c r="A1027" s="450"/>
      <c r="B1027" s="450"/>
      <c r="D1027" s="419"/>
      <c r="F1027" s="421"/>
      <c r="J1027" s="419"/>
    </row>
    <row r="1028" spans="1:10" s="420" customFormat="1">
      <c r="A1028" s="450"/>
      <c r="B1028" s="450"/>
      <c r="D1028" s="419"/>
      <c r="F1028" s="421"/>
      <c r="J1028" s="419"/>
    </row>
    <row r="1029" spans="1:10" s="420" customFormat="1">
      <c r="A1029" s="450"/>
      <c r="B1029" s="450"/>
      <c r="D1029" s="419"/>
      <c r="F1029" s="421"/>
      <c r="J1029" s="419"/>
    </row>
    <row r="1030" spans="1:10" s="420" customFormat="1">
      <c r="A1030" s="450"/>
      <c r="B1030" s="450"/>
      <c r="D1030" s="419"/>
      <c r="F1030" s="421"/>
      <c r="J1030" s="419"/>
    </row>
    <row r="1031" spans="1:10" s="420" customFormat="1">
      <c r="A1031" s="450"/>
      <c r="B1031" s="450"/>
      <c r="D1031" s="419"/>
      <c r="F1031" s="421"/>
      <c r="J1031" s="419"/>
    </row>
    <row r="1032" spans="1:10" s="420" customFormat="1">
      <c r="A1032" s="450"/>
      <c r="B1032" s="450"/>
      <c r="D1032" s="419"/>
      <c r="F1032" s="421"/>
      <c r="J1032" s="419"/>
    </row>
    <row r="1033" spans="1:10" s="420" customFormat="1">
      <c r="A1033" s="450"/>
      <c r="B1033" s="450"/>
      <c r="D1033" s="419"/>
      <c r="F1033" s="421"/>
      <c r="J1033" s="419"/>
    </row>
    <row r="1034" spans="1:10" s="420" customFormat="1">
      <c r="A1034" s="450"/>
      <c r="B1034" s="450"/>
      <c r="D1034" s="419"/>
      <c r="F1034" s="421"/>
      <c r="J1034" s="419"/>
    </row>
    <row r="1035" spans="1:10" s="420" customFormat="1">
      <c r="A1035" s="450"/>
      <c r="B1035" s="450"/>
      <c r="D1035" s="419"/>
      <c r="F1035" s="421"/>
      <c r="J1035" s="419"/>
    </row>
    <row r="1036" spans="1:10" s="420" customFormat="1">
      <c r="A1036" s="450"/>
      <c r="B1036" s="450"/>
      <c r="D1036" s="419"/>
      <c r="F1036" s="421"/>
      <c r="J1036" s="419"/>
    </row>
    <row r="1037" spans="1:10" s="420" customFormat="1">
      <c r="A1037" s="450"/>
      <c r="B1037" s="450"/>
      <c r="D1037" s="419"/>
      <c r="F1037" s="421"/>
      <c r="J1037" s="419"/>
    </row>
    <row r="1038" spans="1:10" s="420" customFormat="1">
      <c r="A1038" s="450"/>
      <c r="B1038" s="450"/>
      <c r="D1038" s="419"/>
      <c r="F1038" s="421"/>
      <c r="J1038" s="419"/>
    </row>
    <row r="1039" spans="1:10" s="420" customFormat="1">
      <c r="A1039" s="450"/>
      <c r="B1039" s="450"/>
      <c r="D1039" s="419"/>
      <c r="F1039" s="421"/>
      <c r="J1039" s="419"/>
    </row>
    <row r="1040" spans="1:10" s="420" customFormat="1">
      <c r="A1040" s="450"/>
      <c r="B1040" s="450"/>
      <c r="D1040" s="419"/>
      <c r="F1040" s="421"/>
      <c r="J1040" s="419"/>
    </row>
    <row r="1041" spans="1:10" s="420" customFormat="1">
      <c r="A1041" s="450"/>
      <c r="B1041" s="450"/>
      <c r="D1041" s="419"/>
      <c r="F1041" s="421"/>
      <c r="J1041" s="419"/>
    </row>
    <row r="1042" spans="1:10" s="420" customFormat="1">
      <c r="A1042" s="450"/>
      <c r="B1042" s="450"/>
      <c r="D1042" s="419"/>
      <c r="F1042" s="421"/>
      <c r="J1042" s="419"/>
    </row>
    <row r="1043" spans="1:10" s="420" customFormat="1">
      <c r="A1043" s="450"/>
      <c r="B1043" s="450"/>
      <c r="D1043" s="419"/>
      <c r="F1043" s="421"/>
      <c r="J1043" s="419"/>
    </row>
    <row r="1044" spans="1:10" s="420" customFormat="1">
      <c r="A1044" s="450"/>
      <c r="B1044" s="450"/>
      <c r="D1044" s="419"/>
      <c r="F1044" s="421"/>
      <c r="J1044" s="419"/>
    </row>
    <row r="1045" spans="1:10" s="420" customFormat="1">
      <c r="A1045" s="450"/>
      <c r="B1045" s="450"/>
      <c r="D1045" s="419"/>
      <c r="F1045" s="421"/>
      <c r="J1045" s="419"/>
    </row>
    <row r="1046" spans="1:10" s="420" customFormat="1">
      <c r="A1046" s="450"/>
      <c r="B1046" s="450"/>
      <c r="D1046" s="419"/>
      <c r="F1046" s="421"/>
      <c r="J1046" s="419"/>
    </row>
    <row r="1047" spans="1:10" s="420" customFormat="1">
      <c r="A1047" s="450"/>
      <c r="B1047" s="450"/>
      <c r="D1047" s="419"/>
      <c r="F1047" s="421"/>
      <c r="J1047" s="419"/>
    </row>
    <row r="1048" spans="1:10" s="420" customFormat="1">
      <c r="A1048" s="450"/>
      <c r="B1048" s="450"/>
      <c r="D1048" s="419"/>
      <c r="F1048" s="421"/>
      <c r="J1048" s="419"/>
    </row>
    <row r="1049" spans="1:10" s="420" customFormat="1">
      <c r="A1049" s="450"/>
      <c r="B1049" s="450"/>
      <c r="D1049" s="419"/>
      <c r="F1049" s="421"/>
      <c r="J1049" s="419"/>
    </row>
    <row r="1050" spans="1:10" s="420" customFormat="1">
      <c r="A1050" s="450"/>
      <c r="B1050" s="450"/>
      <c r="D1050" s="419"/>
      <c r="F1050" s="421"/>
      <c r="J1050" s="419"/>
    </row>
    <row r="1051" spans="1:10" s="420" customFormat="1">
      <c r="A1051" s="450"/>
      <c r="B1051" s="450"/>
      <c r="D1051" s="419"/>
      <c r="F1051" s="421"/>
      <c r="J1051" s="419"/>
    </row>
    <row r="1052" spans="1:10" s="420" customFormat="1">
      <c r="A1052" s="450"/>
      <c r="B1052" s="450"/>
      <c r="D1052" s="419"/>
      <c r="F1052" s="421"/>
      <c r="J1052" s="419"/>
    </row>
    <row r="1053" spans="1:10" s="420" customFormat="1">
      <c r="A1053" s="450"/>
      <c r="B1053" s="450"/>
      <c r="D1053" s="419"/>
      <c r="F1053" s="421"/>
      <c r="J1053" s="419"/>
    </row>
    <row r="1054" spans="1:10" s="420" customFormat="1">
      <c r="A1054" s="450"/>
      <c r="B1054" s="450"/>
      <c r="D1054" s="419"/>
      <c r="F1054" s="421"/>
      <c r="J1054" s="419"/>
    </row>
    <row r="1055" spans="1:10" s="420" customFormat="1">
      <c r="A1055" s="450"/>
      <c r="B1055" s="450"/>
      <c r="D1055" s="419"/>
      <c r="F1055" s="421"/>
      <c r="J1055" s="419"/>
    </row>
    <row r="1056" spans="1:10" s="420" customFormat="1">
      <c r="A1056" s="450"/>
      <c r="B1056" s="450"/>
      <c r="D1056" s="419"/>
      <c r="F1056" s="421"/>
      <c r="J1056" s="419"/>
    </row>
    <row r="1057" spans="1:10" s="420" customFormat="1">
      <c r="A1057" s="450"/>
      <c r="B1057" s="450"/>
      <c r="D1057" s="419"/>
      <c r="F1057" s="421"/>
      <c r="J1057" s="419"/>
    </row>
    <row r="1058" spans="1:10" s="420" customFormat="1">
      <c r="A1058" s="450"/>
      <c r="B1058" s="450"/>
      <c r="D1058" s="419"/>
      <c r="F1058" s="421"/>
      <c r="J1058" s="419"/>
    </row>
    <row r="1059" spans="1:10" s="420" customFormat="1">
      <c r="A1059" s="450"/>
      <c r="B1059" s="450"/>
      <c r="D1059" s="419"/>
      <c r="F1059" s="421"/>
      <c r="J1059" s="419"/>
    </row>
    <row r="1060" spans="1:10" s="420" customFormat="1">
      <c r="A1060" s="450"/>
      <c r="B1060" s="450"/>
      <c r="D1060" s="419"/>
      <c r="F1060" s="421"/>
      <c r="J1060" s="419"/>
    </row>
    <row r="1061" spans="1:10" s="420" customFormat="1">
      <c r="A1061" s="450"/>
      <c r="B1061" s="450"/>
      <c r="D1061" s="419"/>
      <c r="F1061" s="421"/>
      <c r="J1061" s="419"/>
    </row>
    <row r="1062" spans="1:10" s="420" customFormat="1">
      <c r="A1062" s="450"/>
      <c r="B1062" s="450"/>
      <c r="D1062" s="419"/>
      <c r="F1062" s="421"/>
      <c r="J1062" s="419"/>
    </row>
    <row r="1063" spans="1:10" s="420" customFormat="1">
      <c r="A1063" s="450"/>
      <c r="B1063" s="450"/>
      <c r="D1063" s="419"/>
      <c r="F1063" s="421"/>
      <c r="J1063" s="419"/>
    </row>
    <row r="1064" spans="1:10" s="420" customFormat="1">
      <c r="A1064" s="450"/>
      <c r="B1064" s="450"/>
      <c r="D1064" s="419"/>
      <c r="F1064" s="421"/>
      <c r="J1064" s="419"/>
    </row>
    <row r="1065" spans="1:10" s="420" customFormat="1">
      <c r="A1065" s="450"/>
      <c r="B1065" s="450"/>
      <c r="D1065" s="419"/>
      <c r="F1065" s="421"/>
      <c r="J1065" s="419"/>
    </row>
    <row r="1066" spans="1:10" s="420" customFormat="1">
      <c r="A1066" s="450"/>
      <c r="B1066" s="450"/>
      <c r="D1066" s="419"/>
      <c r="F1066" s="421"/>
      <c r="J1066" s="419"/>
    </row>
    <row r="1067" spans="1:10" s="420" customFormat="1">
      <c r="A1067" s="450"/>
      <c r="B1067" s="450"/>
      <c r="D1067" s="419"/>
      <c r="F1067" s="421"/>
      <c r="J1067" s="419"/>
    </row>
    <row r="1068" spans="1:10" s="420" customFormat="1">
      <c r="A1068" s="450"/>
      <c r="B1068" s="450"/>
      <c r="D1068" s="419"/>
      <c r="F1068" s="421"/>
      <c r="J1068" s="419"/>
    </row>
    <row r="1069" spans="1:10" s="420" customFormat="1">
      <c r="A1069" s="450"/>
      <c r="B1069" s="450"/>
      <c r="D1069" s="419"/>
      <c r="F1069" s="421"/>
      <c r="J1069" s="419"/>
    </row>
    <row r="1070" spans="1:10" s="420" customFormat="1">
      <c r="A1070" s="450"/>
      <c r="B1070" s="450"/>
      <c r="D1070" s="419"/>
      <c r="F1070" s="421"/>
      <c r="J1070" s="419"/>
    </row>
    <row r="1071" spans="1:10" s="420" customFormat="1">
      <c r="A1071" s="450"/>
      <c r="B1071" s="450"/>
      <c r="D1071" s="419"/>
      <c r="F1071" s="421"/>
      <c r="J1071" s="419"/>
    </row>
    <row r="1072" spans="1:10" s="420" customFormat="1">
      <c r="A1072" s="450"/>
      <c r="B1072" s="450"/>
      <c r="D1072" s="419"/>
      <c r="F1072" s="421"/>
      <c r="J1072" s="419"/>
    </row>
    <row r="1073" spans="1:10" s="420" customFormat="1">
      <c r="A1073" s="450"/>
      <c r="B1073" s="450"/>
      <c r="D1073" s="419"/>
      <c r="F1073" s="421"/>
      <c r="J1073" s="419"/>
    </row>
    <row r="1074" spans="1:10" s="420" customFormat="1">
      <c r="A1074" s="450"/>
      <c r="B1074" s="450"/>
      <c r="D1074" s="419"/>
      <c r="F1074" s="421"/>
      <c r="J1074" s="419"/>
    </row>
    <row r="1075" spans="1:10" s="420" customFormat="1">
      <c r="A1075" s="450"/>
      <c r="B1075" s="450"/>
      <c r="D1075" s="419"/>
      <c r="F1075" s="421"/>
      <c r="J1075" s="419"/>
    </row>
    <row r="1076" spans="1:10" s="420" customFormat="1">
      <c r="A1076" s="450"/>
      <c r="B1076" s="450"/>
      <c r="D1076" s="419"/>
      <c r="F1076" s="421"/>
      <c r="J1076" s="419"/>
    </row>
    <row r="1077" spans="1:10" s="420" customFormat="1">
      <c r="A1077" s="450"/>
      <c r="B1077" s="450"/>
      <c r="D1077" s="419"/>
      <c r="F1077" s="421"/>
      <c r="J1077" s="419"/>
    </row>
    <row r="1078" spans="1:10" s="420" customFormat="1">
      <c r="A1078" s="450"/>
      <c r="B1078" s="450"/>
      <c r="D1078" s="419"/>
      <c r="F1078" s="421"/>
      <c r="J1078" s="419"/>
    </row>
    <row r="1079" spans="1:10" s="420" customFormat="1">
      <c r="A1079" s="450"/>
      <c r="B1079" s="450"/>
      <c r="D1079" s="419"/>
      <c r="F1079" s="421"/>
      <c r="J1079" s="419"/>
    </row>
    <row r="1080" spans="1:10" s="420" customFormat="1">
      <c r="A1080" s="450"/>
      <c r="B1080" s="450"/>
      <c r="D1080" s="419"/>
      <c r="F1080" s="421"/>
      <c r="J1080" s="419"/>
    </row>
    <row r="1081" spans="1:10" s="420" customFormat="1">
      <c r="A1081" s="450"/>
      <c r="B1081" s="450"/>
      <c r="D1081" s="419"/>
      <c r="F1081" s="421"/>
      <c r="J1081" s="419"/>
    </row>
    <row r="1082" spans="1:10" s="420" customFormat="1">
      <c r="A1082" s="450"/>
      <c r="B1082" s="450"/>
      <c r="D1082" s="419"/>
      <c r="F1082" s="421"/>
      <c r="J1082" s="419"/>
    </row>
    <row r="1083" spans="1:10" s="420" customFormat="1">
      <c r="A1083" s="450"/>
      <c r="B1083" s="450"/>
      <c r="D1083" s="419"/>
      <c r="F1083" s="421"/>
      <c r="J1083" s="419"/>
    </row>
    <row r="1084" spans="1:10" s="420" customFormat="1">
      <c r="A1084" s="450"/>
      <c r="B1084" s="450"/>
      <c r="D1084" s="419"/>
      <c r="F1084" s="421"/>
      <c r="J1084" s="419"/>
    </row>
    <row r="1085" spans="1:10" s="420" customFormat="1">
      <c r="A1085" s="450"/>
      <c r="B1085" s="450"/>
      <c r="D1085" s="419"/>
      <c r="F1085" s="421"/>
      <c r="J1085" s="419"/>
    </row>
    <row r="1086" spans="1:10" s="420" customFormat="1">
      <c r="A1086" s="450"/>
      <c r="B1086" s="450"/>
      <c r="D1086" s="419"/>
      <c r="F1086" s="421"/>
      <c r="J1086" s="419"/>
    </row>
    <row r="1087" spans="1:10" s="420" customFormat="1">
      <c r="A1087" s="450"/>
      <c r="B1087" s="450"/>
      <c r="D1087" s="419"/>
      <c r="F1087" s="421"/>
      <c r="J1087" s="419"/>
    </row>
    <row r="1088" spans="1:10" s="420" customFormat="1">
      <c r="A1088" s="450"/>
      <c r="B1088" s="450"/>
      <c r="D1088" s="419"/>
      <c r="F1088" s="421"/>
      <c r="J1088" s="419"/>
    </row>
    <row r="1089" spans="1:10" s="420" customFormat="1">
      <c r="A1089" s="450"/>
      <c r="B1089" s="450"/>
      <c r="D1089" s="419"/>
      <c r="F1089" s="421"/>
      <c r="J1089" s="419"/>
    </row>
    <row r="1090" spans="1:10" s="420" customFormat="1">
      <c r="A1090" s="450"/>
      <c r="B1090" s="450"/>
      <c r="D1090" s="419"/>
      <c r="F1090" s="421"/>
      <c r="J1090" s="419"/>
    </row>
    <row r="1091" spans="1:10" s="420" customFormat="1">
      <c r="A1091" s="450"/>
      <c r="B1091" s="450"/>
      <c r="D1091" s="419"/>
      <c r="F1091" s="421"/>
      <c r="J1091" s="419"/>
    </row>
    <row r="1092" spans="1:10" s="420" customFormat="1">
      <c r="A1092" s="450"/>
      <c r="B1092" s="450"/>
      <c r="D1092" s="419"/>
      <c r="F1092" s="421"/>
      <c r="J1092" s="419"/>
    </row>
    <row r="1093" spans="1:10" s="420" customFormat="1">
      <c r="A1093" s="450"/>
      <c r="B1093" s="450"/>
      <c r="D1093" s="419"/>
      <c r="F1093" s="421"/>
      <c r="J1093" s="419"/>
    </row>
    <row r="1094" spans="1:10" s="420" customFormat="1">
      <c r="A1094" s="450"/>
      <c r="B1094" s="450"/>
      <c r="D1094" s="419"/>
      <c r="F1094" s="421"/>
      <c r="J1094" s="419"/>
    </row>
    <row r="1095" spans="1:10" s="420" customFormat="1">
      <c r="A1095" s="450"/>
      <c r="B1095" s="450"/>
      <c r="D1095" s="419"/>
      <c r="F1095" s="421"/>
      <c r="J1095" s="419"/>
    </row>
    <row r="1096" spans="1:10" s="420" customFormat="1">
      <c r="A1096" s="450"/>
      <c r="B1096" s="450"/>
      <c r="D1096" s="419"/>
      <c r="F1096" s="421"/>
      <c r="J1096" s="419"/>
    </row>
    <row r="1097" spans="1:10" s="420" customFormat="1">
      <c r="A1097" s="450"/>
      <c r="B1097" s="450"/>
      <c r="D1097" s="419"/>
      <c r="F1097" s="421"/>
      <c r="J1097" s="419"/>
    </row>
    <row r="1098" spans="1:10" s="420" customFormat="1">
      <c r="A1098" s="450"/>
      <c r="B1098" s="450"/>
      <c r="D1098" s="419"/>
      <c r="F1098" s="421"/>
      <c r="J1098" s="419"/>
    </row>
    <row r="1099" spans="1:10" s="420" customFormat="1">
      <c r="A1099" s="450"/>
      <c r="B1099" s="450"/>
      <c r="D1099" s="419"/>
      <c r="F1099" s="421"/>
      <c r="J1099" s="419"/>
    </row>
    <row r="1100" spans="1:10" s="420" customFormat="1">
      <c r="A1100" s="450"/>
      <c r="B1100" s="450"/>
      <c r="D1100" s="419"/>
      <c r="F1100" s="421"/>
      <c r="J1100" s="419"/>
    </row>
    <row r="1101" spans="1:10" s="420" customFormat="1">
      <c r="A1101" s="450"/>
      <c r="B1101" s="450"/>
      <c r="D1101" s="419"/>
      <c r="F1101" s="421"/>
      <c r="J1101" s="419"/>
    </row>
    <row r="1102" spans="1:10" s="420" customFormat="1">
      <c r="A1102" s="450"/>
      <c r="B1102" s="450"/>
      <c r="D1102" s="419"/>
      <c r="F1102" s="421"/>
      <c r="J1102" s="419"/>
    </row>
    <row r="1103" spans="1:10" s="420" customFormat="1">
      <c r="A1103" s="450"/>
      <c r="B1103" s="450"/>
      <c r="D1103" s="419"/>
      <c r="F1103" s="421"/>
      <c r="J1103" s="419"/>
    </row>
    <row r="1104" spans="1:10" s="420" customFormat="1">
      <c r="A1104" s="450"/>
      <c r="B1104" s="450"/>
      <c r="D1104" s="419"/>
      <c r="F1104" s="421"/>
      <c r="J1104" s="419"/>
    </row>
    <row r="1105" spans="1:10" s="420" customFormat="1">
      <c r="A1105" s="450"/>
      <c r="B1105" s="450"/>
      <c r="D1105" s="419"/>
      <c r="F1105" s="421"/>
      <c r="J1105" s="419"/>
    </row>
    <row r="1106" spans="1:10" s="420" customFormat="1">
      <c r="A1106" s="450"/>
      <c r="B1106" s="450"/>
      <c r="D1106" s="419"/>
      <c r="F1106" s="421"/>
      <c r="J1106" s="419"/>
    </row>
    <row r="1107" spans="1:10" s="420" customFormat="1">
      <c r="A1107" s="450"/>
      <c r="B1107" s="450"/>
      <c r="D1107" s="419"/>
      <c r="F1107" s="421"/>
      <c r="J1107" s="419"/>
    </row>
    <row r="1108" spans="1:10" s="420" customFormat="1">
      <c r="A1108" s="450"/>
      <c r="B1108" s="450"/>
      <c r="D1108" s="419"/>
      <c r="F1108" s="421"/>
      <c r="J1108" s="419"/>
    </row>
    <row r="1109" spans="1:10" s="420" customFormat="1">
      <c r="A1109" s="450"/>
      <c r="B1109" s="450"/>
      <c r="D1109" s="419"/>
      <c r="F1109" s="421"/>
      <c r="J1109" s="419"/>
    </row>
    <row r="1110" spans="1:10" s="420" customFormat="1">
      <c r="A1110" s="450"/>
      <c r="B1110" s="450"/>
      <c r="D1110" s="419"/>
      <c r="F1110" s="421"/>
      <c r="J1110" s="419"/>
    </row>
    <row r="1111" spans="1:10" s="420" customFormat="1">
      <c r="A1111" s="450"/>
      <c r="B1111" s="450"/>
      <c r="D1111" s="419"/>
      <c r="F1111" s="421"/>
      <c r="J1111" s="419"/>
    </row>
    <row r="1112" spans="1:10" s="420" customFormat="1">
      <c r="A1112" s="450"/>
      <c r="B1112" s="450"/>
      <c r="D1112" s="419"/>
      <c r="F1112" s="421"/>
      <c r="J1112" s="419"/>
    </row>
    <row r="1113" spans="1:10" s="420" customFormat="1">
      <c r="A1113" s="450"/>
      <c r="B1113" s="450"/>
      <c r="D1113" s="419"/>
      <c r="F1113" s="421"/>
      <c r="J1113" s="419"/>
    </row>
    <row r="1114" spans="1:10" s="420" customFormat="1">
      <c r="A1114" s="450"/>
      <c r="B1114" s="450"/>
      <c r="D1114" s="419"/>
      <c r="F1114" s="421"/>
      <c r="J1114" s="419"/>
    </row>
    <row r="1115" spans="1:10" s="420" customFormat="1">
      <c r="A1115" s="450"/>
      <c r="B1115" s="450"/>
      <c r="D1115" s="419"/>
      <c r="F1115" s="421"/>
      <c r="J1115" s="419"/>
    </row>
    <row r="1116" spans="1:10" s="420" customFormat="1">
      <c r="A1116" s="450"/>
      <c r="B1116" s="450"/>
      <c r="D1116" s="419"/>
      <c r="F1116" s="421"/>
      <c r="J1116" s="419"/>
    </row>
    <row r="1117" spans="1:10" s="420" customFormat="1">
      <c r="A1117" s="450"/>
      <c r="B1117" s="450"/>
      <c r="D1117" s="419"/>
      <c r="F1117" s="421"/>
      <c r="J1117" s="419"/>
    </row>
    <row r="1118" spans="1:10" s="420" customFormat="1">
      <c r="A1118" s="450"/>
      <c r="B1118" s="450"/>
      <c r="D1118" s="419"/>
      <c r="F1118" s="421"/>
      <c r="J1118" s="419"/>
    </row>
    <row r="1119" spans="1:10" s="420" customFormat="1">
      <c r="A1119" s="450"/>
      <c r="B1119" s="450"/>
      <c r="D1119" s="419"/>
      <c r="F1119" s="421"/>
      <c r="J1119" s="419"/>
    </row>
    <row r="1120" spans="1:10" s="420" customFormat="1">
      <c r="A1120" s="450"/>
      <c r="B1120" s="450"/>
      <c r="D1120" s="419"/>
      <c r="F1120" s="421"/>
      <c r="J1120" s="419"/>
    </row>
    <row r="1121" spans="1:10" s="420" customFormat="1">
      <c r="A1121" s="450"/>
      <c r="B1121" s="450"/>
      <c r="D1121" s="419"/>
      <c r="F1121" s="421"/>
      <c r="J1121" s="419"/>
    </row>
    <row r="1122" spans="1:10" s="420" customFormat="1">
      <c r="A1122" s="450"/>
      <c r="B1122" s="450"/>
      <c r="D1122" s="419"/>
      <c r="F1122" s="421"/>
      <c r="J1122" s="419"/>
    </row>
    <row r="1123" spans="1:10" s="420" customFormat="1">
      <c r="A1123" s="450"/>
      <c r="B1123" s="450"/>
      <c r="D1123" s="419"/>
      <c r="F1123" s="421"/>
      <c r="J1123" s="419"/>
    </row>
    <row r="1124" spans="1:10" s="420" customFormat="1">
      <c r="A1124" s="450"/>
      <c r="B1124" s="450"/>
      <c r="D1124" s="419"/>
      <c r="F1124" s="421"/>
      <c r="J1124" s="419"/>
    </row>
    <row r="1125" spans="1:10" s="420" customFormat="1">
      <c r="A1125" s="450"/>
      <c r="B1125" s="450"/>
      <c r="D1125" s="419"/>
      <c r="F1125" s="421"/>
      <c r="J1125" s="419"/>
    </row>
    <row r="1126" spans="1:10" s="420" customFormat="1">
      <c r="A1126" s="450"/>
      <c r="B1126" s="450"/>
      <c r="D1126" s="419"/>
      <c r="F1126" s="421"/>
      <c r="J1126" s="419"/>
    </row>
    <row r="1127" spans="1:10" s="420" customFormat="1">
      <c r="A1127" s="450"/>
      <c r="B1127" s="450"/>
      <c r="D1127" s="419"/>
      <c r="F1127" s="421"/>
      <c r="J1127" s="419"/>
    </row>
    <row r="1128" spans="1:10" s="420" customFormat="1">
      <c r="A1128" s="450"/>
      <c r="B1128" s="450"/>
      <c r="D1128" s="419"/>
      <c r="F1128" s="421"/>
      <c r="J1128" s="419"/>
    </row>
    <row r="1129" spans="1:10" s="420" customFormat="1">
      <c r="A1129" s="450"/>
      <c r="B1129" s="450"/>
      <c r="D1129" s="419"/>
      <c r="F1129" s="421"/>
      <c r="J1129" s="419"/>
    </row>
    <row r="1130" spans="1:10" s="420" customFormat="1">
      <c r="A1130" s="450"/>
      <c r="B1130" s="450"/>
      <c r="D1130" s="419"/>
      <c r="F1130" s="421"/>
      <c r="J1130" s="419"/>
    </row>
    <row r="1131" spans="1:10" s="420" customFormat="1">
      <c r="A1131" s="450"/>
      <c r="B1131" s="450"/>
      <c r="D1131" s="419"/>
      <c r="F1131" s="421"/>
      <c r="J1131" s="419"/>
    </row>
    <row r="1132" spans="1:10" s="420" customFormat="1">
      <c r="A1132" s="450"/>
      <c r="B1132" s="450"/>
      <c r="D1132" s="419"/>
      <c r="F1132" s="421"/>
      <c r="J1132" s="419"/>
    </row>
    <row r="1133" spans="1:10" s="420" customFormat="1">
      <c r="A1133" s="450"/>
      <c r="B1133" s="450"/>
      <c r="D1133" s="419"/>
      <c r="F1133" s="421"/>
      <c r="J1133" s="419"/>
    </row>
    <row r="1134" spans="1:10" s="420" customFormat="1">
      <c r="A1134" s="450"/>
      <c r="B1134" s="450"/>
      <c r="D1134" s="419"/>
      <c r="F1134" s="421"/>
      <c r="J1134" s="419"/>
    </row>
    <row r="1135" spans="1:10" s="420" customFormat="1">
      <c r="A1135" s="450"/>
      <c r="B1135" s="450"/>
      <c r="D1135" s="419"/>
      <c r="F1135" s="421"/>
      <c r="J1135" s="419"/>
    </row>
    <row r="1136" spans="1:10" s="420" customFormat="1">
      <c r="A1136" s="450"/>
      <c r="B1136" s="450"/>
      <c r="D1136" s="419"/>
      <c r="F1136" s="421"/>
      <c r="J1136" s="419"/>
    </row>
    <row r="1137" spans="1:10" s="420" customFormat="1">
      <c r="A1137" s="450"/>
      <c r="B1137" s="450"/>
      <c r="D1137" s="419"/>
      <c r="F1137" s="421"/>
      <c r="J1137" s="419"/>
    </row>
    <row r="1138" spans="1:10" s="420" customFormat="1">
      <c r="A1138" s="450"/>
      <c r="B1138" s="450"/>
      <c r="D1138" s="419"/>
      <c r="F1138" s="421"/>
      <c r="J1138" s="419"/>
    </row>
    <row r="1139" spans="1:10" s="420" customFormat="1">
      <c r="A1139" s="450"/>
      <c r="B1139" s="450"/>
      <c r="D1139" s="419"/>
      <c r="F1139" s="421"/>
      <c r="J1139" s="419"/>
    </row>
    <row r="1140" spans="1:10" s="420" customFormat="1">
      <c r="A1140" s="450"/>
      <c r="B1140" s="450"/>
      <c r="D1140" s="419"/>
      <c r="F1140" s="421"/>
      <c r="J1140" s="419"/>
    </row>
    <row r="1141" spans="1:10" s="420" customFormat="1">
      <c r="A1141" s="450"/>
      <c r="B1141" s="450"/>
      <c r="D1141" s="419"/>
      <c r="F1141" s="421"/>
      <c r="J1141" s="419"/>
    </row>
    <row r="1142" spans="1:10" s="420" customFormat="1">
      <c r="A1142" s="450"/>
      <c r="B1142" s="450"/>
      <c r="D1142" s="419"/>
      <c r="F1142" s="421"/>
      <c r="J1142" s="419"/>
    </row>
    <row r="1143" spans="1:10" s="420" customFormat="1">
      <c r="A1143" s="450"/>
      <c r="B1143" s="450"/>
      <c r="D1143" s="419"/>
      <c r="F1143" s="421"/>
      <c r="J1143" s="419"/>
    </row>
    <row r="1144" spans="1:10" s="420" customFormat="1">
      <c r="A1144" s="450"/>
      <c r="B1144" s="450"/>
      <c r="D1144" s="419"/>
      <c r="F1144" s="421"/>
      <c r="J1144" s="419"/>
    </row>
    <row r="1145" spans="1:10" s="420" customFormat="1">
      <c r="A1145" s="450"/>
      <c r="B1145" s="450"/>
      <c r="D1145" s="419"/>
      <c r="F1145" s="421"/>
      <c r="J1145" s="419"/>
    </row>
    <row r="1146" spans="1:10" s="420" customFormat="1">
      <c r="A1146" s="450"/>
      <c r="B1146" s="450"/>
      <c r="D1146" s="419"/>
      <c r="F1146" s="421"/>
      <c r="J1146" s="419"/>
    </row>
    <row r="1147" spans="1:10" s="420" customFormat="1">
      <c r="A1147" s="450"/>
      <c r="B1147" s="450"/>
      <c r="D1147" s="419"/>
      <c r="F1147" s="421"/>
      <c r="J1147" s="419"/>
    </row>
    <row r="1148" spans="1:10" s="420" customFormat="1">
      <c r="A1148" s="450"/>
      <c r="B1148" s="450"/>
      <c r="D1148" s="419"/>
      <c r="F1148" s="421"/>
      <c r="J1148" s="419"/>
    </row>
    <row r="1149" spans="1:10" s="420" customFormat="1">
      <c r="A1149" s="450"/>
      <c r="B1149" s="450"/>
      <c r="D1149" s="419"/>
      <c r="F1149" s="421"/>
      <c r="J1149" s="419"/>
    </row>
    <row r="1150" spans="1:10" s="420" customFormat="1">
      <c r="A1150" s="450"/>
      <c r="B1150" s="450"/>
      <c r="D1150" s="419"/>
      <c r="F1150" s="421"/>
      <c r="J1150" s="419"/>
    </row>
    <row r="1151" spans="1:10" s="420" customFormat="1">
      <c r="A1151" s="450"/>
      <c r="B1151" s="450"/>
      <c r="D1151" s="419"/>
      <c r="F1151" s="421"/>
      <c r="J1151" s="419"/>
    </row>
    <row r="1152" spans="1:10" s="420" customFormat="1">
      <c r="A1152" s="450"/>
      <c r="B1152" s="450"/>
      <c r="D1152" s="419"/>
      <c r="F1152" s="421"/>
      <c r="J1152" s="419"/>
    </row>
    <row r="1153" spans="1:10" s="420" customFormat="1">
      <c r="A1153" s="450"/>
      <c r="B1153" s="450"/>
      <c r="D1153" s="419"/>
      <c r="F1153" s="421"/>
      <c r="J1153" s="419"/>
    </row>
    <row r="1154" spans="1:10" s="420" customFormat="1">
      <c r="A1154" s="450"/>
      <c r="B1154" s="450"/>
      <c r="D1154" s="419"/>
      <c r="F1154" s="421"/>
      <c r="J1154" s="419"/>
    </row>
    <row r="1155" spans="1:10" s="420" customFormat="1">
      <c r="A1155" s="450"/>
      <c r="B1155" s="450"/>
      <c r="D1155" s="419"/>
      <c r="F1155" s="421"/>
      <c r="J1155" s="419"/>
    </row>
    <row r="1156" spans="1:10" s="420" customFormat="1">
      <c r="A1156" s="450"/>
      <c r="B1156" s="450"/>
      <c r="D1156" s="419"/>
      <c r="F1156" s="421"/>
      <c r="J1156" s="419"/>
    </row>
    <row r="1157" spans="1:10" s="420" customFormat="1">
      <c r="A1157" s="450"/>
      <c r="B1157" s="450"/>
      <c r="D1157" s="419"/>
      <c r="F1157" s="421"/>
      <c r="J1157" s="419"/>
    </row>
    <row r="1158" spans="1:10" s="420" customFormat="1">
      <c r="A1158" s="450"/>
      <c r="B1158" s="450"/>
      <c r="D1158" s="419"/>
      <c r="F1158" s="421"/>
      <c r="J1158" s="419"/>
    </row>
    <row r="1159" spans="1:10" s="420" customFormat="1">
      <c r="A1159" s="450"/>
      <c r="B1159" s="450"/>
      <c r="D1159" s="419"/>
      <c r="F1159" s="421"/>
      <c r="J1159" s="419"/>
    </row>
    <row r="1160" spans="1:10" s="420" customFormat="1">
      <c r="A1160" s="450"/>
      <c r="B1160" s="450"/>
      <c r="D1160" s="419"/>
      <c r="F1160" s="421"/>
      <c r="J1160" s="419"/>
    </row>
    <row r="1161" spans="1:10" s="420" customFormat="1">
      <c r="A1161" s="450"/>
      <c r="B1161" s="450"/>
      <c r="D1161" s="419"/>
      <c r="F1161" s="421"/>
      <c r="J1161" s="419"/>
    </row>
    <row r="1162" spans="1:10" s="420" customFormat="1">
      <c r="A1162" s="450"/>
      <c r="B1162" s="450"/>
      <c r="D1162" s="419"/>
      <c r="F1162" s="421"/>
      <c r="J1162" s="419"/>
    </row>
    <row r="1163" spans="1:10" s="420" customFormat="1">
      <c r="A1163" s="450"/>
      <c r="B1163" s="450"/>
      <c r="D1163" s="419"/>
      <c r="F1163" s="421"/>
      <c r="J1163" s="419"/>
    </row>
    <row r="1164" spans="1:10" s="420" customFormat="1">
      <c r="A1164" s="450"/>
      <c r="B1164" s="450"/>
      <c r="D1164" s="419"/>
      <c r="F1164" s="421"/>
      <c r="J1164" s="419"/>
    </row>
    <row r="1165" spans="1:10" s="420" customFormat="1">
      <c r="A1165" s="450"/>
      <c r="B1165" s="450"/>
      <c r="D1165" s="419"/>
      <c r="F1165" s="421"/>
      <c r="J1165" s="419"/>
    </row>
    <row r="1166" spans="1:10" s="420" customFormat="1">
      <c r="A1166" s="450"/>
      <c r="B1166" s="450"/>
      <c r="D1166" s="419"/>
      <c r="F1166" s="421"/>
      <c r="J1166" s="419"/>
    </row>
    <row r="1167" spans="1:10" s="420" customFormat="1">
      <c r="A1167" s="450"/>
      <c r="B1167" s="450"/>
      <c r="D1167" s="419"/>
      <c r="F1167" s="421"/>
      <c r="J1167" s="419"/>
    </row>
    <row r="1168" spans="1:10" s="420" customFormat="1">
      <c r="A1168" s="450"/>
      <c r="B1168" s="450"/>
      <c r="D1168" s="419"/>
      <c r="F1168" s="421"/>
      <c r="J1168" s="419"/>
    </row>
    <row r="1169" spans="1:10" s="420" customFormat="1">
      <c r="A1169" s="450"/>
      <c r="B1169" s="450"/>
      <c r="D1169" s="419"/>
      <c r="F1169" s="421"/>
      <c r="J1169" s="419"/>
    </row>
    <row r="1170" spans="1:10" s="420" customFormat="1">
      <c r="A1170" s="450"/>
      <c r="B1170" s="450"/>
      <c r="D1170" s="419"/>
      <c r="F1170" s="421"/>
      <c r="J1170" s="419"/>
    </row>
    <row r="1171" spans="1:10" s="420" customFormat="1">
      <c r="A1171" s="450"/>
      <c r="B1171" s="450"/>
      <c r="D1171" s="419"/>
      <c r="F1171" s="421"/>
      <c r="J1171" s="419"/>
    </row>
    <row r="1172" spans="1:10" s="420" customFormat="1">
      <c r="A1172" s="450"/>
      <c r="B1172" s="450"/>
      <c r="D1172" s="419"/>
      <c r="F1172" s="421"/>
      <c r="J1172" s="419"/>
    </row>
    <row r="1173" spans="1:10" s="420" customFormat="1">
      <c r="A1173" s="450"/>
      <c r="B1173" s="450"/>
      <c r="D1173" s="419"/>
      <c r="F1173" s="421"/>
      <c r="J1173" s="419"/>
    </row>
    <row r="1174" spans="1:10" s="420" customFormat="1">
      <c r="A1174" s="450"/>
      <c r="B1174" s="450"/>
      <c r="D1174" s="419"/>
      <c r="F1174" s="421"/>
      <c r="J1174" s="419"/>
    </row>
    <row r="1175" spans="1:10" s="420" customFormat="1">
      <c r="A1175" s="450"/>
      <c r="B1175" s="450"/>
      <c r="D1175" s="419"/>
      <c r="F1175" s="421"/>
      <c r="J1175" s="419"/>
    </row>
    <row r="1176" spans="1:10" s="420" customFormat="1">
      <c r="A1176" s="450"/>
      <c r="B1176" s="450"/>
      <c r="D1176" s="419"/>
      <c r="F1176" s="421"/>
      <c r="J1176" s="419"/>
    </row>
    <row r="1177" spans="1:10" s="420" customFormat="1">
      <c r="A1177" s="450"/>
      <c r="B1177" s="450"/>
      <c r="D1177" s="419"/>
      <c r="F1177" s="421"/>
      <c r="J1177" s="419"/>
    </row>
    <row r="1178" spans="1:10" s="420" customFormat="1">
      <c r="A1178" s="450"/>
      <c r="B1178" s="450"/>
      <c r="D1178" s="419"/>
      <c r="F1178" s="421"/>
      <c r="J1178" s="419"/>
    </row>
    <row r="1179" spans="1:10" s="420" customFormat="1">
      <c r="A1179" s="450"/>
      <c r="B1179" s="450"/>
      <c r="D1179" s="419"/>
      <c r="F1179" s="421"/>
      <c r="J1179" s="419"/>
    </row>
    <row r="1180" spans="1:10" s="420" customFormat="1">
      <c r="A1180" s="450"/>
      <c r="B1180" s="450"/>
      <c r="D1180" s="419"/>
      <c r="F1180" s="421"/>
      <c r="J1180" s="419"/>
    </row>
    <row r="1181" spans="1:10" s="420" customFormat="1">
      <c r="A1181" s="450"/>
      <c r="B1181" s="450"/>
      <c r="D1181" s="419"/>
      <c r="F1181" s="421"/>
      <c r="J1181" s="419"/>
    </row>
    <row r="1182" spans="1:10" s="420" customFormat="1">
      <c r="A1182" s="450"/>
      <c r="B1182" s="450"/>
      <c r="D1182" s="419"/>
      <c r="F1182" s="421"/>
      <c r="J1182" s="419"/>
    </row>
    <row r="1183" spans="1:10" s="420" customFormat="1">
      <c r="A1183" s="450"/>
      <c r="B1183" s="450"/>
      <c r="D1183" s="419"/>
      <c r="F1183" s="421"/>
      <c r="J1183" s="419"/>
    </row>
    <row r="1184" spans="1:10" s="420" customFormat="1">
      <c r="A1184" s="450"/>
      <c r="B1184" s="450"/>
      <c r="D1184" s="419"/>
      <c r="F1184" s="421"/>
      <c r="J1184" s="419"/>
    </row>
    <row r="1185" spans="1:10" s="420" customFormat="1">
      <c r="A1185" s="450"/>
      <c r="B1185" s="450"/>
      <c r="D1185" s="419"/>
      <c r="F1185" s="421"/>
      <c r="J1185" s="419"/>
    </row>
    <row r="1186" spans="1:10" s="420" customFormat="1">
      <c r="A1186" s="450"/>
      <c r="B1186" s="450"/>
      <c r="D1186" s="419"/>
      <c r="F1186" s="421"/>
      <c r="J1186" s="419"/>
    </row>
    <row r="1187" spans="1:10" s="420" customFormat="1">
      <c r="A1187" s="450"/>
      <c r="B1187" s="450"/>
      <c r="D1187" s="419"/>
      <c r="F1187" s="421"/>
      <c r="J1187" s="419"/>
    </row>
    <row r="1188" spans="1:10" s="420" customFormat="1">
      <c r="A1188" s="450"/>
      <c r="B1188" s="450"/>
      <c r="D1188" s="419"/>
      <c r="F1188" s="421"/>
      <c r="J1188" s="419"/>
    </row>
    <row r="1189" spans="1:10" s="420" customFormat="1">
      <c r="A1189" s="450"/>
      <c r="B1189" s="450"/>
      <c r="D1189" s="419"/>
      <c r="F1189" s="421"/>
      <c r="J1189" s="419"/>
    </row>
    <row r="1190" spans="1:10" s="420" customFormat="1">
      <c r="A1190" s="450"/>
      <c r="B1190" s="450"/>
      <c r="D1190" s="419"/>
      <c r="F1190" s="421"/>
      <c r="J1190" s="419"/>
    </row>
    <row r="1191" spans="1:10" s="420" customFormat="1">
      <c r="A1191" s="450"/>
      <c r="B1191" s="450"/>
      <c r="D1191" s="419"/>
      <c r="F1191" s="421"/>
      <c r="J1191" s="419"/>
    </row>
    <row r="1192" spans="1:10" s="420" customFormat="1">
      <c r="A1192" s="450"/>
      <c r="B1192" s="450"/>
      <c r="D1192" s="419"/>
      <c r="F1192" s="421"/>
      <c r="J1192" s="419"/>
    </row>
    <row r="1193" spans="1:10" s="420" customFormat="1">
      <c r="A1193" s="450"/>
      <c r="B1193" s="450"/>
      <c r="D1193" s="419"/>
      <c r="F1193" s="421"/>
      <c r="J1193" s="419"/>
    </row>
    <row r="1194" spans="1:10" s="420" customFormat="1">
      <c r="A1194" s="450"/>
      <c r="B1194" s="450"/>
      <c r="D1194" s="419"/>
      <c r="F1194" s="421"/>
      <c r="J1194" s="419"/>
    </row>
    <row r="1195" spans="1:10" s="420" customFormat="1">
      <c r="A1195" s="450"/>
      <c r="B1195" s="450"/>
      <c r="D1195" s="419"/>
      <c r="F1195" s="421"/>
      <c r="J1195" s="419"/>
    </row>
    <row r="1196" spans="1:10" s="420" customFormat="1">
      <c r="A1196" s="450"/>
      <c r="B1196" s="450"/>
      <c r="D1196" s="419"/>
      <c r="F1196" s="421"/>
      <c r="J1196" s="419"/>
    </row>
    <row r="1197" spans="1:10" s="420" customFormat="1">
      <c r="A1197" s="450"/>
      <c r="B1197" s="450"/>
      <c r="D1197" s="419"/>
      <c r="F1197" s="421"/>
      <c r="J1197" s="419"/>
    </row>
    <row r="1198" spans="1:10" s="420" customFormat="1">
      <c r="A1198" s="450"/>
      <c r="B1198" s="450"/>
      <c r="D1198" s="419"/>
      <c r="F1198" s="421"/>
      <c r="J1198" s="419"/>
    </row>
    <row r="1199" spans="1:10" s="420" customFormat="1">
      <c r="A1199" s="450"/>
      <c r="B1199" s="450"/>
      <c r="D1199" s="419"/>
      <c r="F1199" s="421"/>
      <c r="J1199" s="419"/>
    </row>
    <row r="1200" spans="1:10" s="420" customFormat="1">
      <c r="A1200" s="450"/>
      <c r="B1200" s="450"/>
      <c r="D1200" s="419"/>
      <c r="F1200" s="421"/>
      <c r="J1200" s="419"/>
    </row>
    <row r="1201" spans="1:10" s="420" customFormat="1">
      <c r="A1201" s="450"/>
      <c r="B1201" s="450"/>
      <c r="D1201" s="419"/>
      <c r="F1201" s="421"/>
      <c r="J1201" s="419"/>
    </row>
    <row r="1202" spans="1:10" s="420" customFormat="1">
      <c r="A1202" s="450"/>
      <c r="B1202" s="450"/>
      <c r="D1202" s="419"/>
      <c r="F1202" s="421"/>
      <c r="J1202" s="419"/>
    </row>
    <row r="1203" spans="1:10" s="420" customFormat="1">
      <c r="A1203" s="450"/>
      <c r="B1203" s="450"/>
      <c r="D1203" s="419"/>
      <c r="F1203" s="421"/>
      <c r="J1203" s="419"/>
    </row>
    <row r="1204" spans="1:10" s="420" customFormat="1">
      <c r="A1204" s="450"/>
      <c r="B1204" s="450"/>
      <c r="D1204" s="419"/>
      <c r="F1204" s="421"/>
      <c r="J1204" s="419"/>
    </row>
    <row r="1205" spans="1:10" s="420" customFormat="1">
      <c r="A1205" s="450"/>
      <c r="B1205" s="450"/>
      <c r="D1205" s="419"/>
      <c r="F1205" s="421"/>
      <c r="J1205" s="419"/>
    </row>
    <row r="1206" spans="1:10" s="420" customFormat="1">
      <c r="A1206" s="450"/>
      <c r="B1206" s="450"/>
      <c r="D1206" s="419"/>
      <c r="F1206" s="421"/>
      <c r="J1206" s="419"/>
    </row>
    <row r="1207" spans="1:10" s="420" customFormat="1">
      <c r="A1207" s="450"/>
      <c r="B1207" s="450"/>
      <c r="D1207" s="419"/>
      <c r="F1207" s="421"/>
      <c r="J1207" s="419"/>
    </row>
    <row r="1208" spans="1:10" s="420" customFormat="1">
      <c r="A1208" s="450"/>
      <c r="B1208" s="450"/>
      <c r="D1208" s="419"/>
      <c r="F1208" s="421"/>
      <c r="J1208" s="419"/>
    </row>
    <row r="1209" spans="1:10" s="420" customFormat="1">
      <c r="A1209" s="450"/>
      <c r="B1209" s="450"/>
      <c r="D1209" s="419"/>
      <c r="F1209" s="421"/>
      <c r="J1209" s="419"/>
    </row>
    <row r="1210" spans="1:10" s="420" customFormat="1">
      <c r="A1210" s="450"/>
      <c r="B1210" s="450"/>
      <c r="D1210" s="419"/>
      <c r="F1210" s="421"/>
      <c r="J1210" s="419"/>
    </row>
    <row r="1211" spans="1:10" s="420" customFormat="1">
      <c r="A1211" s="450"/>
      <c r="B1211" s="450"/>
      <c r="D1211" s="419"/>
      <c r="F1211" s="421"/>
      <c r="J1211" s="419"/>
    </row>
    <row r="1212" spans="1:10" s="420" customFormat="1">
      <c r="A1212" s="450"/>
      <c r="B1212" s="450"/>
      <c r="D1212" s="419"/>
      <c r="F1212" s="421"/>
      <c r="J1212" s="419"/>
    </row>
    <row r="1213" spans="1:10" s="420" customFormat="1">
      <c r="A1213" s="450"/>
      <c r="B1213" s="450"/>
      <c r="D1213" s="419"/>
      <c r="F1213" s="421"/>
      <c r="J1213" s="419"/>
    </row>
    <row r="1214" spans="1:10" s="420" customFormat="1">
      <c r="A1214" s="450"/>
      <c r="B1214" s="450"/>
      <c r="D1214" s="419"/>
      <c r="F1214" s="421"/>
      <c r="J1214" s="419"/>
    </row>
    <row r="1215" spans="1:10" s="420" customFormat="1">
      <c r="A1215" s="450"/>
      <c r="B1215" s="450"/>
      <c r="D1215" s="419"/>
      <c r="F1215" s="421"/>
      <c r="J1215" s="419"/>
    </row>
    <row r="1216" spans="1:10" s="420" customFormat="1">
      <c r="A1216" s="450"/>
      <c r="B1216" s="450"/>
      <c r="D1216" s="419"/>
      <c r="F1216" s="421"/>
      <c r="J1216" s="419"/>
    </row>
    <row r="1217" spans="1:10" s="420" customFormat="1">
      <c r="A1217" s="450"/>
      <c r="B1217" s="450"/>
      <c r="D1217" s="419"/>
      <c r="F1217" s="421"/>
      <c r="J1217" s="419"/>
    </row>
    <row r="1218" spans="1:10" s="420" customFormat="1">
      <c r="A1218" s="450"/>
      <c r="B1218" s="450"/>
      <c r="D1218" s="419"/>
      <c r="F1218" s="421"/>
      <c r="J1218" s="419"/>
    </row>
    <row r="1219" spans="1:10" s="420" customFormat="1">
      <c r="A1219" s="450"/>
      <c r="B1219" s="450"/>
      <c r="D1219" s="419"/>
      <c r="F1219" s="421"/>
      <c r="J1219" s="419"/>
    </row>
    <row r="1220" spans="1:10" s="420" customFormat="1">
      <c r="A1220" s="450"/>
      <c r="B1220" s="450"/>
      <c r="D1220" s="419"/>
      <c r="F1220" s="421"/>
      <c r="J1220" s="419"/>
    </row>
    <row r="1221" spans="1:10" s="420" customFormat="1">
      <c r="A1221" s="450"/>
      <c r="B1221" s="450"/>
      <c r="D1221" s="419"/>
      <c r="F1221" s="421"/>
      <c r="J1221" s="419"/>
    </row>
    <row r="1222" spans="1:10" s="420" customFormat="1">
      <c r="A1222" s="450"/>
      <c r="B1222" s="450"/>
      <c r="D1222" s="419"/>
      <c r="F1222" s="421"/>
      <c r="J1222" s="419"/>
    </row>
    <row r="1223" spans="1:10" s="420" customFormat="1">
      <c r="A1223" s="450"/>
      <c r="B1223" s="450"/>
      <c r="D1223" s="419"/>
      <c r="F1223" s="421"/>
      <c r="J1223" s="419"/>
    </row>
    <row r="1224" spans="1:10" s="420" customFormat="1">
      <c r="A1224" s="450"/>
      <c r="B1224" s="450"/>
      <c r="D1224" s="419"/>
      <c r="F1224" s="421"/>
      <c r="J1224" s="419"/>
    </row>
    <row r="1225" spans="1:10" s="420" customFormat="1">
      <c r="A1225" s="450"/>
      <c r="B1225" s="450"/>
      <c r="D1225" s="419"/>
      <c r="F1225" s="421"/>
      <c r="J1225" s="419"/>
    </row>
    <row r="1226" spans="1:10" s="420" customFormat="1">
      <c r="A1226" s="450"/>
      <c r="B1226" s="450"/>
      <c r="D1226" s="419"/>
      <c r="F1226" s="421"/>
      <c r="J1226" s="419"/>
    </row>
    <row r="1227" spans="1:10" s="420" customFormat="1">
      <c r="A1227" s="450"/>
      <c r="B1227" s="450"/>
      <c r="D1227" s="419"/>
      <c r="F1227" s="421"/>
      <c r="J1227" s="419"/>
    </row>
    <row r="1228" spans="1:10" s="420" customFormat="1">
      <c r="A1228" s="450"/>
      <c r="B1228" s="450"/>
      <c r="D1228" s="419"/>
      <c r="F1228" s="421"/>
      <c r="J1228" s="419"/>
    </row>
    <row r="1229" spans="1:10" s="420" customFormat="1">
      <c r="A1229" s="450"/>
      <c r="B1229" s="450"/>
      <c r="D1229" s="419"/>
      <c r="F1229" s="421"/>
      <c r="J1229" s="419"/>
    </row>
    <row r="1230" spans="1:10" s="420" customFormat="1">
      <c r="A1230" s="450"/>
      <c r="B1230" s="450"/>
      <c r="D1230" s="419"/>
      <c r="F1230" s="421"/>
      <c r="J1230" s="419"/>
    </row>
    <row r="1231" spans="1:10" s="420" customFormat="1">
      <c r="A1231" s="450"/>
      <c r="B1231" s="450"/>
      <c r="D1231" s="419"/>
      <c r="F1231" s="421"/>
      <c r="J1231" s="419"/>
    </row>
    <row r="1232" spans="1:10" s="420" customFormat="1">
      <c r="A1232" s="450"/>
      <c r="B1232" s="450"/>
      <c r="D1232" s="419"/>
      <c r="F1232" s="421"/>
      <c r="J1232" s="419"/>
    </row>
    <row r="1233" spans="1:10" s="420" customFormat="1">
      <c r="A1233" s="450"/>
      <c r="B1233" s="450"/>
      <c r="D1233" s="419"/>
      <c r="F1233" s="421"/>
      <c r="J1233" s="419"/>
    </row>
    <row r="1234" spans="1:10" s="420" customFormat="1">
      <c r="A1234" s="450"/>
      <c r="B1234" s="450"/>
      <c r="D1234" s="419"/>
      <c r="F1234" s="421"/>
      <c r="J1234" s="419"/>
    </row>
    <row r="1235" spans="1:10" s="420" customFormat="1">
      <c r="A1235" s="450"/>
      <c r="B1235" s="450"/>
      <c r="D1235" s="419"/>
      <c r="F1235" s="421"/>
      <c r="J1235" s="419"/>
    </row>
    <row r="1236" spans="1:10" s="420" customFormat="1">
      <c r="A1236" s="450"/>
      <c r="B1236" s="450"/>
      <c r="D1236" s="419"/>
      <c r="F1236" s="421"/>
      <c r="J1236" s="419"/>
    </row>
    <row r="1237" spans="1:10" s="420" customFormat="1">
      <c r="A1237" s="450"/>
      <c r="B1237" s="450"/>
      <c r="D1237" s="419"/>
      <c r="F1237" s="421"/>
      <c r="J1237" s="419"/>
    </row>
    <row r="1238" spans="1:10" s="420" customFormat="1">
      <c r="A1238" s="450"/>
      <c r="B1238" s="450"/>
      <c r="D1238" s="419"/>
      <c r="F1238" s="421"/>
      <c r="J1238" s="419"/>
    </row>
    <row r="1239" spans="1:10" s="420" customFormat="1">
      <c r="A1239" s="450"/>
      <c r="B1239" s="450"/>
      <c r="D1239" s="419"/>
      <c r="F1239" s="421"/>
      <c r="J1239" s="419"/>
    </row>
    <row r="1240" spans="1:10" s="420" customFormat="1">
      <c r="A1240" s="450"/>
      <c r="B1240" s="450"/>
      <c r="D1240" s="419"/>
      <c r="F1240" s="421"/>
      <c r="J1240" s="419"/>
    </row>
    <row r="1241" spans="1:10" s="420" customFormat="1">
      <c r="A1241" s="450"/>
      <c r="B1241" s="450"/>
      <c r="D1241" s="419"/>
      <c r="F1241" s="421"/>
      <c r="J1241" s="419"/>
    </row>
    <row r="1242" spans="1:10" s="420" customFormat="1">
      <c r="A1242" s="450"/>
      <c r="B1242" s="450"/>
      <c r="D1242" s="419"/>
      <c r="F1242" s="421"/>
      <c r="J1242" s="419"/>
    </row>
    <row r="1243" spans="1:10" s="420" customFormat="1">
      <c r="A1243" s="450"/>
      <c r="B1243" s="450"/>
      <c r="D1243" s="419"/>
      <c r="F1243" s="421"/>
      <c r="J1243" s="419"/>
    </row>
    <row r="1244" spans="1:10" s="420" customFormat="1">
      <c r="A1244" s="450"/>
      <c r="B1244" s="450"/>
      <c r="D1244" s="419"/>
      <c r="F1244" s="421"/>
      <c r="J1244" s="419"/>
    </row>
    <row r="1245" spans="1:10" s="420" customFormat="1">
      <c r="A1245" s="450"/>
      <c r="B1245" s="450"/>
      <c r="D1245" s="419"/>
      <c r="F1245" s="421"/>
      <c r="J1245" s="419"/>
    </row>
    <row r="1246" spans="1:10" s="420" customFormat="1">
      <c r="A1246" s="450"/>
      <c r="B1246" s="450"/>
      <c r="D1246" s="419"/>
      <c r="F1246" s="421"/>
      <c r="J1246" s="419"/>
    </row>
    <row r="1247" spans="1:10" s="420" customFormat="1">
      <c r="A1247" s="450"/>
      <c r="B1247" s="450"/>
      <c r="D1247" s="419"/>
      <c r="F1247" s="421"/>
      <c r="J1247" s="419"/>
    </row>
    <row r="1248" spans="1:10" s="420" customFormat="1">
      <c r="A1248" s="450"/>
      <c r="B1248" s="450"/>
      <c r="D1248" s="419"/>
      <c r="F1248" s="421"/>
      <c r="J1248" s="419"/>
    </row>
    <row r="1249" spans="1:10" s="420" customFormat="1">
      <c r="A1249" s="450"/>
      <c r="B1249" s="450"/>
      <c r="D1249" s="419"/>
      <c r="F1249" s="421"/>
      <c r="J1249" s="419"/>
    </row>
    <row r="1250" spans="1:10" s="420" customFormat="1">
      <c r="A1250" s="450"/>
      <c r="B1250" s="450"/>
      <c r="D1250" s="419"/>
      <c r="F1250" s="421"/>
      <c r="J1250" s="419"/>
    </row>
    <row r="1251" spans="1:10" s="420" customFormat="1">
      <c r="A1251" s="450"/>
      <c r="B1251" s="450"/>
      <c r="D1251" s="419"/>
      <c r="F1251" s="421"/>
      <c r="J1251" s="419"/>
    </row>
    <row r="1252" spans="1:10" s="420" customFormat="1">
      <c r="A1252" s="450"/>
      <c r="B1252" s="450"/>
      <c r="D1252" s="419"/>
      <c r="F1252" s="421"/>
      <c r="J1252" s="419"/>
    </row>
    <row r="1253" spans="1:10" s="420" customFormat="1">
      <c r="A1253" s="450"/>
      <c r="B1253" s="450"/>
      <c r="D1253" s="419"/>
      <c r="F1253" s="421"/>
      <c r="J1253" s="419"/>
    </row>
    <row r="1254" spans="1:10" s="420" customFormat="1">
      <c r="A1254" s="450"/>
      <c r="B1254" s="450"/>
      <c r="D1254" s="419"/>
      <c r="F1254" s="421"/>
      <c r="J1254" s="419"/>
    </row>
    <row r="1255" spans="1:10" s="420" customFormat="1">
      <c r="A1255" s="450"/>
      <c r="B1255" s="450"/>
      <c r="D1255" s="419"/>
      <c r="F1255" s="421"/>
      <c r="J1255" s="419"/>
    </row>
    <row r="1256" spans="1:10" s="420" customFormat="1">
      <c r="A1256" s="450"/>
      <c r="B1256" s="450"/>
      <c r="D1256" s="419"/>
      <c r="F1256" s="421"/>
      <c r="J1256" s="419"/>
    </row>
    <row r="1257" spans="1:10" s="420" customFormat="1">
      <c r="A1257" s="450"/>
      <c r="B1257" s="450"/>
      <c r="D1257" s="419"/>
      <c r="F1257" s="421"/>
      <c r="J1257" s="419"/>
    </row>
    <row r="1258" spans="1:10" s="420" customFormat="1">
      <c r="A1258" s="450"/>
      <c r="B1258" s="450"/>
      <c r="D1258" s="419"/>
      <c r="F1258" s="421"/>
      <c r="J1258" s="419"/>
    </row>
    <row r="1259" spans="1:10" s="420" customFormat="1">
      <c r="A1259" s="450"/>
      <c r="B1259" s="450"/>
      <c r="D1259" s="419"/>
      <c r="F1259" s="421"/>
      <c r="J1259" s="419"/>
    </row>
    <row r="1260" spans="1:10" s="420" customFormat="1">
      <c r="A1260" s="450"/>
      <c r="B1260" s="450"/>
      <c r="D1260" s="419"/>
      <c r="F1260" s="421"/>
      <c r="J1260" s="419"/>
    </row>
    <row r="1261" spans="1:10" s="420" customFormat="1">
      <c r="A1261" s="450"/>
      <c r="B1261" s="450"/>
      <c r="D1261" s="419"/>
      <c r="F1261" s="421"/>
      <c r="J1261" s="419"/>
    </row>
    <row r="1262" spans="1:10" s="420" customFormat="1">
      <c r="A1262" s="450"/>
      <c r="B1262" s="450"/>
      <c r="D1262" s="419"/>
      <c r="F1262" s="421"/>
      <c r="J1262" s="419"/>
    </row>
    <row r="1263" spans="1:10" s="420" customFormat="1">
      <c r="A1263" s="450"/>
      <c r="B1263" s="450"/>
      <c r="D1263" s="419"/>
      <c r="F1263" s="421"/>
      <c r="J1263" s="419"/>
    </row>
    <row r="1264" spans="1:10" s="420" customFormat="1">
      <c r="A1264" s="450"/>
      <c r="B1264" s="450"/>
      <c r="D1264" s="419"/>
      <c r="F1264" s="421"/>
      <c r="J1264" s="419"/>
    </row>
    <row r="1265" spans="1:10" s="420" customFormat="1">
      <c r="A1265" s="450"/>
      <c r="B1265" s="450"/>
      <c r="D1265" s="419"/>
      <c r="F1265" s="421"/>
      <c r="J1265" s="419"/>
    </row>
    <row r="1266" spans="1:10" s="420" customFormat="1">
      <c r="A1266" s="450"/>
      <c r="B1266" s="450"/>
      <c r="D1266" s="419"/>
      <c r="F1266" s="421"/>
      <c r="J1266" s="419"/>
    </row>
    <row r="1267" spans="1:10" s="420" customFormat="1">
      <c r="A1267" s="450"/>
      <c r="B1267" s="450"/>
      <c r="D1267" s="419"/>
      <c r="F1267" s="421"/>
      <c r="J1267" s="419"/>
    </row>
    <row r="1268" spans="1:10" s="420" customFormat="1">
      <c r="A1268" s="450"/>
      <c r="B1268" s="450"/>
      <c r="D1268" s="419"/>
      <c r="F1268" s="421"/>
      <c r="J1268" s="419"/>
    </row>
    <row r="1269" spans="1:10" s="420" customFormat="1">
      <c r="A1269" s="450"/>
      <c r="B1269" s="450"/>
      <c r="D1269" s="419"/>
      <c r="F1269" s="421"/>
      <c r="J1269" s="419"/>
    </row>
    <row r="1270" spans="1:10" s="420" customFormat="1">
      <c r="A1270" s="450"/>
      <c r="B1270" s="450"/>
      <c r="D1270" s="419"/>
      <c r="F1270" s="421"/>
      <c r="J1270" s="419"/>
    </row>
    <row r="1271" spans="1:10" s="420" customFormat="1">
      <c r="A1271" s="450"/>
      <c r="B1271" s="450"/>
      <c r="D1271" s="419"/>
      <c r="F1271" s="421"/>
      <c r="J1271" s="419"/>
    </row>
    <row r="1272" spans="1:10" s="420" customFormat="1">
      <c r="A1272" s="450"/>
      <c r="B1272" s="450"/>
      <c r="D1272" s="419"/>
      <c r="F1272" s="421"/>
      <c r="J1272" s="419"/>
    </row>
    <row r="1273" spans="1:10" s="420" customFormat="1">
      <c r="A1273" s="450"/>
      <c r="B1273" s="450"/>
      <c r="D1273" s="419"/>
      <c r="F1273" s="421"/>
      <c r="J1273" s="419"/>
    </row>
    <row r="1274" spans="1:10" s="420" customFormat="1">
      <c r="A1274" s="450"/>
      <c r="B1274" s="450"/>
      <c r="D1274" s="419"/>
      <c r="F1274" s="421"/>
      <c r="J1274" s="419"/>
    </row>
    <row r="1275" spans="1:10" s="420" customFormat="1">
      <c r="A1275" s="450"/>
      <c r="B1275" s="450"/>
      <c r="D1275" s="419"/>
      <c r="F1275" s="421"/>
      <c r="J1275" s="419"/>
    </row>
    <row r="1276" spans="1:10" s="420" customFormat="1">
      <c r="A1276" s="450"/>
      <c r="B1276" s="450"/>
      <c r="D1276" s="419"/>
      <c r="F1276" s="421"/>
      <c r="J1276" s="419"/>
    </row>
    <row r="1277" spans="1:10" s="420" customFormat="1">
      <c r="A1277" s="450"/>
      <c r="B1277" s="450"/>
      <c r="D1277" s="419"/>
      <c r="F1277" s="421"/>
      <c r="J1277" s="419"/>
    </row>
    <row r="1278" spans="1:10" s="420" customFormat="1">
      <c r="A1278" s="450"/>
      <c r="B1278" s="450"/>
      <c r="D1278" s="419"/>
      <c r="F1278" s="421"/>
      <c r="J1278" s="419"/>
    </row>
    <row r="1279" spans="1:10" s="420" customFormat="1">
      <c r="A1279" s="450"/>
      <c r="B1279" s="450"/>
      <c r="D1279" s="419"/>
      <c r="F1279" s="421"/>
      <c r="J1279" s="419"/>
    </row>
    <row r="1280" spans="1:10" s="420" customFormat="1">
      <c r="A1280" s="450"/>
      <c r="B1280" s="450"/>
      <c r="D1280" s="419"/>
      <c r="F1280" s="421"/>
      <c r="J1280" s="419"/>
    </row>
    <row r="1281" spans="1:10" s="420" customFormat="1">
      <c r="A1281" s="450"/>
      <c r="B1281" s="450"/>
      <c r="D1281" s="419"/>
      <c r="F1281" s="421"/>
      <c r="J1281" s="419"/>
    </row>
    <row r="1282" spans="1:10" s="420" customFormat="1">
      <c r="A1282" s="450"/>
      <c r="B1282" s="450"/>
      <c r="D1282" s="419"/>
      <c r="F1282" s="421"/>
      <c r="J1282" s="419"/>
    </row>
    <row r="1283" spans="1:10" s="420" customFormat="1">
      <c r="A1283" s="450"/>
      <c r="B1283" s="450"/>
      <c r="D1283" s="419"/>
      <c r="F1283" s="421"/>
      <c r="J1283" s="419"/>
    </row>
    <row r="1284" spans="1:10" s="420" customFormat="1">
      <c r="A1284" s="450"/>
      <c r="B1284" s="450"/>
      <c r="D1284" s="419"/>
      <c r="F1284" s="421"/>
      <c r="J1284" s="419"/>
    </row>
    <row r="1285" spans="1:10" s="420" customFormat="1">
      <c r="A1285" s="450"/>
      <c r="B1285" s="450"/>
      <c r="D1285" s="419"/>
      <c r="F1285" s="421"/>
      <c r="J1285" s="419"/>
    </row>
    <row r="1286" spans="1:10" s="420" customFormat="1">
      <c r="A1286" s="450"/>
      <c r="B1286" s="450"/>
      <c r="D1286" s="419"/>
      <c r="F1286" s="421"/>
      <c r="J1286" s="419"/>
    </row>
    <row r="1287" spans="1:10" s="420" customFormat="1">
      <c r="A1287" s="450"/>
      <c r="B1287" s="450"/>
      <c r="D1287" s="419"/>
      <c r="F1287" s="421"/>
      <c r="J1287" s="419"/>
    </row>
    <row r="1288" spans="1:10" s="420" customFormat="1">
      <c r="A1288" s="450"/>
      <c r="B1288" s="450"/>
      <c r="D1288" s="419"/>
      <c r="F1288" s="421"/>
      <c r="J1288" s="419"/>
    </row>
    <row r="1289" spans="1:10" s="420" customFormat="1">
      <c r="A1289" s="450"/>
      <c r="B1289" s="450"/>
      <c r="D1289" s="419"/>
      <c r="F1289" s="421"/>
      <c r="J1289" s="419"/>
    </row>
    <row r="1290" spans="1:10" s="420" customFormat="1">
      <c r="A1290" s="450"/>
      <c r="B1290" s="450"/>
      <c r="D1290" s="419"/>
      <c r="F1290" s="421"/>
      <c r="J1290" s="419"/>
    </row>
    <row r="1291" spans="1:10" s="420" customFormat="1">
      <c r="A1291" s="450"/>
      <c r="B1291" s="450"/>
      <c r="D1291" s="419"/>
      <c r="F1291" s="421"/>
      <c r="J1291" s="419"/>
    </row>
    <row r="1292" spans="1:10" s="420" customFormat="1">
      <c r="A1292" s="450"/>
      <c r="B1292" s="450"/>
      <c r="D1292" s="419"/>
      <c r="F1292" s="421"/>
      <c r="J1292" s="419"/>
    </row>
    <row r="1293" spans="1:10" s="420" customFormat="1">
      <c r="A1293" s="450"/>
      <c r="B1293" s="450"/>
      <c r="D1293" s="419"/>
      <c r="F1293" s="421"/>
      <c r="J1293" s="419"/>
    </row>
    <row r="1294" spans="1:10" s="420" customFormat="1">
      <c r="A1294" s="450"/>
      <c r="B1294" s="450"/>
      <c r="D1294" s="419"/>
      <c r="F1294" s="421"/>
      <c r="J1294" s="419"/>
    </row>
    <row r="1295" spans="1:10" s="420" customFormat="1">
      <c r="A1295" s="450"/>
      <c r="B1295" s="450"/>
      <c r="D1295" s="419"/>
      <c r="F1295" s="421"/>
      <c r="J1295" s="419"/>
    </row>
    <row r="1296" spans="1:10" s="420" customFormat="1">
      <c r="A1296" s="450"/>
      <c r="B1296" s="450"/>
      <c r="D1296" s="419"/>
      <c r="F1296" s="421"/>
      <c r="J1296" s="419"/>
    </row>
    <row r="1297" spans="1:10" s="420" customFormat="1">
      <c r="A1297" s="450"/>
      <c r="B1297" s="450"/>
      <c r="D1297" s="419"/>
      <c r="F1297" s="421"/>
      <c r="J1297" s="419"/>
    </row>
    <row r="1298" spans="1:10" s="420" customFormat="1">
      <c r="A1298" s="450"/>
      <c r="B1298" s="450"/>
      <c r="D1298" s="419"/>
      <c r="F1298" s="421"/>
      <c r="J1298" s="419"/>
    </row>
    <row r="1299" spans="1:10" s="420" customFormat="1">
      <c r="A1299" s="450"/>
      <c r="B1299" s="450"/>
      <c r="D1299" s="419"/>
      <c r="F1299" s="421"/>
      <c r="J1299" s="419"/>
    </row>
    <row r="1300" spans="1:10" s="420" customFormat="1">
      <c r="A1300" s="450"/>
      <c r="B1300" s="450"/>
      <c r="D1300" s="419"/>
      <c r="F1300" s="421"/>
      <c r="J1300" s="419"/>
    </row>
    <row r="1301" spans="1:10" s="420" customFormat="1">
      <c r="A1301" s="450"/>
      <c r="B1301" s="450"/>
      <c r="D1301" s="419"/>
      <c r="F1301" s="421"/>
      <c r="J1301" s="419"/>
    </row>
    <row r="1302" spans="1:10" s="420" customFormat="1">
      <c r="A1302" s="450"/>
      <c r="B1302" s="450"/>
      <c r="D1302" s="419"/>
      <c r="F1302" s="421"/>
      <c r="J1302" s="419"/>
    </row>
    <row r="1303" spans="1:10" s="420" customFormat="1">
      <c r="A1303" s="450"/>
      <c r="B1303" s="450"/>
      <c r="D1303" s="419"/>
      <c r="F1303" s="421"/>
      <c r="J1303" s="419"/>
    </row>
    <row r="1304" spans="1:10" s="420" customFormat="1">
      <c r="A1304" s="450"/>
      <c r="B1304" s="450"/>
      <c r="D1304" s="419"/>
      <c r="F1304" s="421"/>
      <c r="J1304" s="419"/>
    </row>
    <row r="1305" spans="1:10" s="420" customFormat="1">
      <c r="A1305" s="450"/>
      <c r="B1305" s="450"/>
      <c r="D1305" s="419"/>
      <c r="F1305" s="421"/>
      <c r="J1305" s="419"/>
    </row>
    <row r="1306" spans="1:10" s="420" customFormat="1">
      <c r="A1306" s="450"/>
      <c r="B1306" s="450"/>
      <c r="D1306" s="419"/>
      <c r="F1306" s="421"/>
      <c r="J1306" s="419"/>
    </row>
    <row r="1307" spans="1:10" s="420" customFormat="1">
      <c r="A1307" s="450"/>
      <c r="B1307" s="450"/>
      <c r="D1307" s="419"/>
      <c r="F1307" s="421"/>
      <c r="J1307" s="419"/>
    </row>
    <row r="1308" spans="1:10" s="420" customFormat="1">
      <c r="A1308" s="450"/>
      <c r="B1308" s="450"/>
      <c r="D1308" s="419"/>
      <c r="F1308" s="421"/>
      <c r="J1308" s="419"/>
    </row>
    <row r="1309" spans="1:10" s="420" customFormat="1">
      <c r="A1309" s="450"/>
      <c r="B1309" s="450"/>
      <c r="D1309" s="419"/>
      <c r="F1309" s="421"/>
      <c r="J1309" s="419"/>
    </row>
    <row r="1310" spans="1:10" s="420" customFormat="1">
      <c r="A1310" s="450"/>
      <c r="B1310" s="450"/>
      <c r="D1310" s="419"/>
      <c r="F1310" s="421"/>
      <c r="J1310" s="419"/>
    </row>
    <row r="1311" spans="1:10" s="420" customFormat="1">
      <c r="A1311" s="450"/>
      <c r="B1311" s="450"/>
      <c r="D1311" s="419"/>
      <c r="F1311" s="421"/>
      <c r="J1311" s="419"/>
    </row>
    <row r="1312" spans="1:10" s="420" customFormat="1">
      <c r="A1312" s="450"/>
      <c r="B1312" s="450"/>
      <c r="D1312" s="419"/>
      <c r="F1312" s="421"/>
      <c r="J1312" s="419"/>
    </row>
    <row r="1313" spans="1:10" s="420" customFormat="1">
      <c r="A1313" s="450"/>
      <c r="B1313" s="450"/>
      <c r="D1313" s="419"/>
      <c r="F1313" s="421"/>
      <c r="J1313" s="419"/>
    </row>
    <row r="1314" spans="1:10" s="420" customFormat="1">
      <c r="A1314" s="450"/>
      <c r="B1314" s="450"/>
      <c r="D1314" s="419"/>
      <c r="F1314" s="421"/>
      <c r="J1314" s="419"/>
    </row>
    <row r="1315" spans="1:10" s="420" customFormat="1">
      <c r="A1315" s="450"/>
      <c r="B1315" s="450"/>
      <c r="D1315" s="419"/>
      <c r="F1315" s="421"/>
      <c r="J1315" s="419"/>
    </row>
    <row r="1316" spans="1:10" s="420" customFormat="1">
      <c r="A1316" s="450"/>
      <c r="B1316" s="450"/>
      <c r="D1316" s="419"/>
      <c r="F1316" s="421"/>
      <c r="J1316" s="419"/>
    </row>
    <row r="1317" spans="1:10" s="420" customFormat="1">
      <c r="A1317" s="450"/>
      <c r="B1317" s="450"/>
      <c r="D1317" s="419"/>
      <c r="F1317" s="421"/>
      <c r="J1317" s="419"/>
    </row>
    <row r="1318" spans="1:10" s="420" customFormat="1">
      <c r="A1318" s="450"/>
      <c r="B1318" s="450"/>
      <c r="D1318" s="419"/>
      <c r="F1318" s="421"/>
      <c r="J1318" s="419"/>
    </row>
    <row r="1319" spans="1:10" s="420" customFormat="1">
      <c r="A1319" s="450"/>
      <c r="B1319" s="450"/>
      <c r="D1319" s="419"/>
      <c r="F1319" s="421"/>
      <c r="J1319" s="419"/>
    </row>
    <row r="1320" spans="1:10" s="420" customFormat="1">
      <c r="A1320" s="450"/>
      <c r="B1320" s="450"/>
      <c r="D1320" s="419"/>
      <c r="F1320" s="421"/>
      <c r="J1320" s="419"/>
    </row>
    <row r="1321" spans="1:10" s="420" customFormat="1">
      <c r="A1321" s="450"/>
      <c r="B1321" s="450"/>
      <c r="D1321" s="419"/>
      <c r="F1321" s="421"/>
      <c r="J1321" s="419"/>
    </row>
    <row r="1322" spans="1:10" s="420" customFormat="1">
      <c r="A1322" s="450"/>
      <c r="B1322" s="450"/>
      <c r="D1322" s="419"/>
      <c r="F1322" s="421"/>
      <c r="J1322" s="419"/>
    </row>
    <row r="1323" spans="1:10" s="420" customFormat="1">
      <c r="A1323" s="450"/>
      <c r="B1323" s="450"/>
      <c r="D1323" s="419"/>
      <c r="F1323" s="421"/>
      <c r="J1323" s="419"/>
    </row>
    <row r="1324" spans="1:10" s="420" customFormat="1">
      <c r="A1324" s="450"/>
      <c r="B1324" s="450"/>
      <c r="D1324" s="419"/>
      <c r="F1324" s="421"/>
      <c r="J1324" s="419"/>
    </row>
    <row r="1325" spans="1:10" s="420" customFormat="1">
      <c r="A1325" s="450"/>
      <c r="B1325" s="450"/>
      <c r="D1325" s="419"/>
      <c r="F1325" s="421"/>
      <c r="J1325" s="419"/>
    </row>
    <row r="1326" spans="1:10" s="420" customFormat="1">
      <c r="A1326" s="450"/>
      <c r="B1326" s="450"/>
      <c r="D1326" s="419"/>
      <c r="F1326" s="421"/>
      <c r="J1326" s="419"/>
    </row>
    <row r="1327" spans="1:10" s="420" customFormat="1">
      <c r="A1327" s="450"/>
      <c r="B1327" s="450"/>
      <c r="D1327" s="419"/>
      <c r="F1327" s="421"/>
      <c r="J1327" s="419"/>
    </row>
    <row r="1328" spans="1:10" s="420" customFormat="1">
      <c r="A1328" s="450"/>
      <c r="B1328" s="450"/>
      <c r="D1328" s="419"/>
      <c r="F1328" s="421"/>
      <c r="J1328" s="419"/>
    </row>
    <row r="1329" spans="1:10" s="420" customFormat="1">
      <c r="A1329" s="450"/>
      <c r="B1329" s="450"/>
      <c r="D1329" s="419"/>
      <c r="F1329" s="421"/>
      <c r="J1329" s="419"/>
    </row>
    <row r="1330" spans="1:10" s="420" customFormat="1">
      <c r="A1330" s="450"/>
      <c r="B1330" s="450"/>
      <c r="D1330" s="419"/>
      <c r="F1330" s="421"/>
      <c r="J1330" s="419"/>
    </row>
    <row r="1331" spans="1:10" s="420" customFormat="1">
      <c r="A1331" s="450"/>
      <c r="B1331" s="450"/>
      <c r="D1331" s="419"/>
      <c r="F1331" s="421"/>
      <c r="J1331" s="419"/>
    </row>
    <row r="1332" spans="1:10" s="420" customFormat="1">
      <c r="A1332" s="450"/>
      <c r="B1332" s="450"/>
      <c r="D1332" s="419"/>
      <c r="F1332" s="421"/>
      <c r="J1332" s="419"/>
    </row>
    <row r="1333" spans="1:10" s="420" customFormat="1">
      <c r="A1333" s="450"/>
      <c r="B1333" s="450"/>
      <c r="D1333" s="419"/>
      <c r="F1333" s="421"/>
      <c r="J1333" s="419"/>
    </row>
    <row r="1334" spans="1:10" s="420" customFormat="1">
      <c r="A1334" s="450"/>
      <c r="B1334" s="450"/>
      <c r="D1334" s="419"/>
      <c r="F1334" s="421"/>
      <c r="J1334" s="419"/>
    </row>
    <row r="1335" spans="1:10" s="420" customFormat="1">
      <c r="A1335" s="450"/>
      <c r="B1335" s="450"/>
      <c r="D1335" s="419"/>
      <c r="F1335" s="421"/>
      <c r="J1335" s="419"/>
    </row>
    <row r="1336" spans="1:10" s="420" customFormat="1">
      <c r="A1336" s="450"/>
      <c r="B1336" s="450"/>
      <c r="D1336" s="419"/>
      <c r="F1336" s="421"/>
      <c r="J1336" s="419"/>
    </row>
    <row r="1337" spans="1:10" s="420" customFormat="1">
      <c r="A1337" s="450"/>
      <c r="B1337" s="450"/>
      <c r="D1337" s="419"/>
      <c r="F1337" s="421"/>
      <c r="J1337" s="419"/>
    </row>
    <row r="1338" spans="1:10" s="420" customFormat="1">
      <c r="A1338" s="450"/>
      <c r="B1338" s="450"/>
      <c r="D1338" s="419"/>
      <c r="F1338" s="421"/>
      <c r="J1338" s="419"/>
    </row>
    <row r="1339" spans="1:10" s="420" customFormat="1">
      <c r="A1339" s="450"/>
      <c r="B1339" s="450"/>
      <c r="D1339" s="419"/>
      <c r="F1339" s="421"/>
      <c r="J1339" s="419"/>
    </row>
    <row r="1340" spans="1:10" s="420" customFormat="1">
      <c r="A1340" s="450"/>
      <c r="B1340" s="450"/>
      <c r="D1340" s="419"/>
      <c r="F1340" s="421"/>
      <c r="J1340" s="419"/>
    </row>
    <row r="1341" spans="1:10" s="420" customFormat="1">
      <c r="A1341" s="450"/>
      <c r="B1341" s="450"/>
      <c r="D1341" s="419"/>
      <c r="F1341" s="421"/>
      <c r="J1341" s="419"/>
    </row>
    <row r="1342" spans="1:10" s="420" customFormat="1">
      <c r="A1342" s="450"/>
      <c r="B1342" s="450"/>
      <c r="D1342" s="419"/>
      <c r="F1342" s="421"/>
      <c r="J1342" s="419"/>
    </row>
    <row r="1343" spans="1:10" s="420" customFormat="1">
      <c r="A1343" s="450"/>
      <c r="B1343" s="450"/>
      <c r="D1343" s="419"/>
      <c r="F1343" s="421"/>
      <c r="J1343" s="419"/>
    </row>
    <row r="1344" spans="1:10" s="420" customFormat="1">
      <c r="A1344" s="450"/>
      <c r="B1344" s="450"/>
      <c r="D1344" s="419"/>
      <c r="F1344" s="421"/>
      <c r="J1344" s="419"/>
    </row>
    <row r="1345" spans="1:10" s="420" customFormat="1">
      <c r="A1345" s="450"/>
      <c r="B1345" s="450"/>
      <c r="D1345" s="419"/>
      <c r="F1345" s="421"/>
      <c r="J1345" s="419"/>
    </row>
    <row r="1346" spans="1:10" s="420" customFormat="1">
      <c r="A1346" s="450"/>
      <c r="B1346" s="450"/>
      <c r="D1346" s="419"/>
      <c r="F1346" s="421"/>
      <c r="J1346" s="419"/>
    </row>
    <row r="1347" spans="1:10" s="420" customFormat="1">
      <c r="A1347" s="450"/>
      <c r="B1347" s="450"/>
      <c r="D1347" s="419"/>
      <c r="F1347" s="421"/>
      <c r="J1347" s="419"/>
    </row>
    <row r="1348" spans="1:10" s="420" customFormat="1">
      <c r="A1348" s="450"/>
      <c r="B1348" s="450"/>
      <c r="D1348" s="419"/>
      <c r="F1348" s="421"/>
      <c r="J1348" s="419"/>
    </row>
    <row r="1349" spans="1:10" s="420" customFormat="1">
      <c r="A1349" s="450"/>
      <c r="B1349" s="450"/>
      <c r="D1349" s="419"/>
      <c r="F1349" s="421"/>
      <c r="J1349" s="419"/>
    </row>
    <row r="1350" spans="1:10" s="420" customFormat="1">
      <c r="A1350" s="450"/>
      <c r="B1350" s="450"/>
      <c r="D1350" s="419"/>
      <c r="F1350" s="421"/>
      <c r="J1350" s="419"/>
    </row>
    <row r="1351" spans="1:10" s="420" customFormat="1">
      <c r="A1351" s="450"/>
      <c r="B1351" s="450"/>
      <c r="D1351" s="419"/>
      <c r="F1351" s="421"/>
      <c r="J1351" s="419"/>
    </row>
    <row r="1352" spans="1:10" s="420" customFormat="1">
      <c r="A1352" s="450"/>
      <c r="B1352" s="450"/>
      <c r="D1352" s="419"/>
      <c r="F1352" s="421"/>
      <c r="J1352" s="419"/>
    </row>
    <row r="1353" spans="1:10" s="420" customFormat="1">
      <c r="A1353" s="450"/>
      <c r="B1353" s="450"/>
      <c r="D1353" s="419"/>
      <c r="F1353" s="421"/>
      <c r="J1353" s="419"/>
    </row>
    <row r="1354" spans="1:10" s="420" customFormat="1">
      <c r="A1354" s="450"/>
      <c r="B1354" s="450"/>
      <c r="D1354" s="419"/>
      <c r="F1354" s="421"/>
      <c r="J1354" s="419"/>
    </row>
    <row r="1355" spans="1:10" s="420" customFormat="1">
      <c r="A1355" s="450"/>
      <c r="B1355" s="450"/>
      <c r="D1355" s="419"/>
      <c r="F1355" s="421"/>
      <c r="J1355" s="419"/>
    </row>
    <row r="1356" spans="1:10" s="420" customFormat="1">
      <c r="A1356" s="450"/>
      <c r="B1356" s="450"/>
      <c r="D1356" s="419"/>
      <c r="F1356" s="421"/>
      <c r="J1356" s="419"/>
    </row>
    <row r="1357" spans="1:10" s="420" customFormat="1">
      <c r="A1357" s="450"/>
      <c r="B1357" s="450"/>
      <c r="D1357" s="419"/>
      <c r="F1357" s="421"/>
      <c r="J1357" s="419"/>
    </row>
    <row r="1358" spans="1:10" s="420" customFormat="1">
      <c r="A1358" s="450"/>
      <c r="B1358" s="450"/>
      <c r="D1358" s="419"/>
      <c r="F1358" s="421"/>
      <c r="J1358" s="419"/>
    </row>
    <row r="1359" spans="1:10" s="420" customFormat="1">
      <c r="A1359" s="450"/>
      <c r="B1359" s="450"/>
      <c r="D1359" s="419"/>
      <c r="F1359" s="421"/>
      <c r="J1359" s="419"/>
    </row>
    <row r="1360" spans="1:10" s="420" customFormat="1">
      <c r="A1360" s="450"/>
      <c r="B1360" s="450"/>
      <c r="D1360" s="419"/>
      <c r="F1360" s="421"/>
      <c r="J1360" s="419"/>
    </row>
    <row r="1361" spans="1:10" s="420" customFormat="1">
      <c r="A1361" s="450"/>
      <c r="B1361" s="450"/>
      <c r="D1361" s="419"/>
      <c r="F1361" s="421"/>
      <c r="J1361" s="419"/>
    </row>
    <row r="1362" spans="1:10" s="420" customFormat="1">
      <c r="A1362" s="450"/>
      <c r="B1362" s="450"/>
      <c r="D1362" s="419"/>
      <c r="F1362" s="421"/>
      <c r="J1362" s="419"/>
    </row>
    <row r="1363" spans="1:10" s="420" customFormat="1">
      <c r="A1363" s="450"/>
      <c r="B1363" s="450"/>
      <c r="D1363" s="419"/>
      <c r="F1363" s="421"/>
      <c r="J1363" s="419"/>
    </row>
    <row r="1364" spans="1:10" s="420" customFormat="1">
      <c r="A1364" s="450"/>
      <c r="B1364" s="450"/>
      <c r="D1364" s="419"/>
      <c r="F1364" s="421"/>
      <c r="J1364" s="419"/>
    </row>
    <row r="1365" spans="1:10" s="420" customFormat="1">
      <c r="A1365" s="450"/>
      <c r="B1365" s="450"/>
      <c r="D1365" s="419"/>
      <c r="F1365" s="421"/>
      <c r="J1365" s="419"/>
    </row>
    <row r="1366" spans="1:10" s="420" customFormat="1">
      <c r="A1366" s="450"/>
      <c r="B1366" s="450"/>
      <c r="D1366" s="419"/>
      <c r="F1366" s="421"/>
      <c r="J1366" s="419"/>
    </row>
    <row r="1367" spans="1:10" s="420" customFormat="1">
      <c r="A1367" s="450"/>
      <c r="B1367" s="450"/>
      <c r="D1367" s="419"/>
      <c r="F1367" s="421"/>
      <c r="J1367" s="419"/>
    </row>
    <row r="1368" spans="1:10" s="420" customFormat="1">
      <c r="A1368" s="450"/>
      <c r="B1368" s="450"/>
      <c r="D1368" s="419"/>
      <c r="F1368" s="421"/>
      <c r="J1368" s="419"/>
    </row>
    <row r="1369" spans="1:10" s="420" customFormat="1">
      <c r="A1369" s="450"/>
      <c r="B1369" s="450"/>
      <c r="D1369" s="419"/>
      <c r="F1369" s="421"/>
      <c r="J1369" s="419"/>
    </row>
    <row r="1370" spans="1:10" s="420" customFormat="1">
      <c r="A1370" s="450"/>
      <c r="B1370" s="450"/>
      <c r="D1370" s="419"/>
      <c r="F1370" s="421"/>
      <c r="J1370" s="419"/>
    </row>
    <row r="1371" spans="1:10" s="420" customFormat="1">
      <c r="A1371" s="450"/>
      <c r="B1371" s="450"/>
      <c r="D1371" s="419"/>
      <c r="F1371" s="421"/>
      <c r="J1371" s="419"/>
    </row>
    <row r="1372" spans="1:10" s="420" customFormat="1">
      <c r="A1372" s="450"/>
      <c r="B1372" s="450"/>
      <c r="D1372" s="419"/>
      <c r="F1372" s="421"/>
      <c r="J1372" s="419"/>
    </row>
    <row r="1373" spans="1:10" s="420" customFormat="1">
      <c r="A1373" s="450"/>
      <c r="B1373" s="450"/>
      <c r="D1373" s="419"/>
      <c r="F1373" s="421"/>
      <c r="J1373" s="419"/>
    </row>
    <row r="1374" spans="1:10" s="420" customFormat="1">
      <c r="A1374" s="450"/>
      <c r="B1374" s="450"/>
      <c r="D1374" s="419"/>
      <c r="F1374" s="421"/>
      <c r="J1374" s="419"/>
    </row>
    <row r="1375" spans="1:10" s="420" customFormat="1">
      <c r="A1375" s="450"/>
      <c r="B1375" s="450"/>
      <c r="D1375" s="419"/>
      <c r="F1375" s="421"/>
      <c r="J1375" s="419"/>
    </row>
    <row r="1376" spans="1:10" s="420" customFormat="1">
      <c r="A1376" s="450"/>
      <c r="B1376" s="450"/>
      <c r="D1376" s="419"/>
      <c r="F1376" s="421"/>
      <c r="J1376" s="419"/>
    </row>
    <row r="1377" spans="1:10" s="420" customFormat="1">
      <c r="A1377" s="450"/>
      <c r="B1377" s="450"/>
      <c r="D1377" s="419"/>
      <c r="F1377" s="421"/>
      <c r="J1377" s="419"/>
    </row>
    <row r="1378" spans="1:10" s="420" customFormat="1">
      <c r="A1378" s="450"/>
      <c r="B1378" s="450"/>
      <c r="D1378" s="419"/>
      <c r="F1378" s="421"/>
      <c r="J1378" s="419"/>
    </row>
    <row r="1379" spans="1:10" s="420" customFormat="1">
      <c r="A1379" s="450"/>
      <c r="B1379" s="450"/>
      <c r="D1379" s="419"/>
      <c r="F1379" s="421"/>
      <c r="J1379" s="419"/>
    </row>
    <row r="1380" spans="1:10" s="420" customFormat="1">
      <c r="A1380" s="450"/>
      <c r="B1380" s="450"/>
      <c r="D1380" s="419"/>
      <c r="F1380" s="421"/>
      <c r="J1380" s="419"/>
    </row>
    <row r="1381" spans="1:10" s="420" customFormat="1">
      <c r="A1381" s="450"/>
      <c r="B1381" s="450"/>
      <c r="D1381" s="419"/>
      <c r="F1381" s="421"/>
      <c r="J1381" s="419"/>
    </row>
    <row r="1382" spans="1:10" s="420" customFormat="1">
      <c r="A1382" s="450"/>
      <c r="B1382" s="450"/>
      <c r="D1382" s="419"/>
      <c r="F1382" s="421"/>
      <c r="J1382" s="419"/>
    </row>
    <row r="1383" spans="1:10" s="420" customFormat="1">
      <c r="A1383" s="450"/>
      <c r="B1383" s="450"/>
      <c r="D1383" s="419"/>
      <c r="F1383" s="421"/>
      <c r="J1383" s="419"/>
    </row>
    <row r="1384" spans="1:10" s="420" customFormat="1">
      <c r="A1384" s="450"/>
      <c r="B1384" s="450"/>
      <c r="D1384" s="419"/>
      <c r="F1384" s="421"/>
      <c r="J1384" s="419"/>
    </row>
    <row r="1385" spans="1:10" s="420" customFormat="1">
      <c r="A1385" s="450"/>
      <c r="B1385" s="450"/>
      <c r="D1385" s="419"/>
      <c r="F1385" s="421"/>
      <c r="J1385" s="419"/>
    </row>
    <row r="1386" spans="1:10" s="420" customFormat="1">
      <c r="A1386" s="450"/>
      <c r="B1386" s="450"/>
      <c r="D1386" s="419"/>
      <c r="F1386" s="421"/>
      <c r="J1386" s="419"/>
    </row>
    <row r="1387" spans="1:10" s="420" customFormat="1">
      <c r="A1387" s="450"/>
      <c r="B1387" s="450"/>
      <c r="D1387" s="419"/>
      <c r="F1387" s="421"/>
      <c r="J1387" s="419"/>
    </row>
    <row r="1388" spans="1:10" s="420" customFormat="1">
      <c r="A1388" s="450"/>
      <c r="B1388" s="450"/>
      <c r="D1388" s="419"/>
      <c r="F1388" s="421"/>
      <c r="J1388" s="419"/>
    </row>
    <row r="1389" spans="1:10" s="420" customFormat="1">
      <c r="A1389" s="450"/>
      <c r="B1389" s="450"/>
      <c r="D1389" s="419"/>
      <c r="F1389" s="421"/>
      <c r="J1389" s="419"/>
    </row>
    <row r="1390" spans="1:10" s="420" customFormat="1">
      <c r="A1390" s="450"/>
      <c r="B1390" s="450"/>
      <c r="D1390" s="419"/>
      <c r="F1390" s="421"/>
      <c r="J1390" s="419"/>
    </row>
    <row r="1391" spans="1:10" s="420" customFormat="1">
      <c r="A1391" s="450"/>
      <c r="B1391" s="450"/>
      <c r="D1391" s="419"/>
      <c r="F1391" s="421"/>
      <c r="J1391" s="419"/>
    </row>
    <row r="1392" spans="1:10" s="420" customFormat="1">
      <c r="A1392" s="450"/>
      <c r="B1392" s="450"/>
      <c r="D1392" s="419"/>
      <c r="F1392" s="421"/>
      <c r="J1392" s="419"/>
    </row>
    <row r="1393" spans="1:10" s="420" customFormat="1">
      <c r="A1393" s="450"/>
      <c r="B1393" s="450"/>
      <c r="D1393" s="419"/>
      <c r="F1393" s="421"/>
      <c r="J1393" s="419"/>
    </row>
    <row r="1394" spans="1:10" s="420" customFormat="1">
      <c r="A1394" s="450"/>
      <c r="B1394" s="450"/>
      <c r="D1394" s="419"/>
      <c r="F1394" s="421"/>
      <c r="J1394" s="419"/>
    </row>
    <row r="1395" spans="1:10" s="420" customFormat="1">
      <c r="A1395" s="450"/>
      <c r="B1395" s="450"/>
      <c r="D1395" s="419"/>
      <c r="F1395" s="421"/>
      <c r="J1395" s="419"/>
    </row>
    <row r="1396" spans="1:10" s="420" customFormat="1">
      <c r="A1396" s="450"/>
      <c r="B1396" s="450"/>
      <c r="D1396" s="419"/>
      <c r="F1396" s="421"/>
      <c r="J1396" s="419"/>
    </row>
    <row r="1397" spans="1:10" s="420" customFormat="1">
      <c r="A1397" s="450"/>
      <c r="B1397" s="450"/>
      <c r="D1397" s="419"/>
      <c r="F1397" s="421"/>
      <c r="J1397" s="419"/>
    </row>
    <row r="1398" spans="1:10" s="420" customFormat="1">
      <c r="A1398" s="450"/>
      <c r="B1398" s="450"/>
      <c r="D1398" s="419"/>
      <c r="F1398" s="421"/>
      <c r="J1398" s="419"/>
    </row>
    <row r="1399" spans="1:10" s="420" customFormat="1">
      <c r="A1399" s="450"/>
      <c r="B1399" s="450"/>
      <c r="D1399" s="419"/>
      <c r="F1399" s="421"/>
      <c r="J1399" s="419"/>
    </row>
    <row r="1400" spans="1:10" s="420" customFormat="1">
      <c r="A1400" s="450"/>
      <c r="B1400" s="450"/>
      <c r="D1400" s="419"/>
      <c r="F1400" s="421"/>
      <c r="J1400" s="419"/>
    </row>
    <row r="1401" spans="1:10" s="420" customFormat="1">
      <c r="A1401" s="450"/>
      <c r="B1401" s="450"/>
      <c r="D1401" s="419"/>
      <c r="F1401" s="421"/>
      <c r="J1401" s="419"/>
    </row>
    <row r="1402" spans="1:10" s="420" customFormat="1">
      <c r="A1402" s="450"/>
      <c r="B1402" s="450"/>
      <c r="D1402" s="419"/>
      <c r="F1402" s="421"/>
      <c r="J1402" s="419"/>
    </row>
    <row r="1403" spans="1:10" s="420" customFormat="1">
      <c r="A1403" s="450"/>
      <c r="B1403" s="450"/>
      <c r="D1403" s="419"/>
      <c r="F1403" s="421"/>
      <c r="J1403" s="419"/>
    </row>
    <row r="1404" spans="1:10" s="420" customFormat="1">
      <c r="A1404" s="450"/>
      <c r="B1404" s="450"/>
      <c r="D1404" s="419"/>
      <c r="F1404" s="421"/>
      <c r="J1404" s="419"/>
    </row>
    <row r="1405" spans="1:10" s="420" customFormat="1">
      <c r="A1405" s="450"/>
      <c r="B1405" s="450"/>
      <c r="D1405" s="419"/>
      <c r="F1405" s="421"/>
      <c r="J1405" s="419"/>
    </row>
    <row r="1406" spans="1:10" s="420" customFormat="1">
      <c r="A1406" s="450"/>
      <c r="B1406" s="450"/>
      <c r="D1406" s="419"/>
      <c r="F1406" s="421"/>
      <c r="J1406" s="419"/>
    </row>
    <row r="1407" spans="1:10" s="420" customFormat="1">
      <c r="A1407" s="450"/>
      <c r="B1407" s="450"/>
      <c r="D1407" s="419"/>
      <c r="F1407" s="421"/>
      <c r="J1407" s="419"/>
    </row>
    <row r="1408" spans="1:10" s="420" customFormat="1">
      <c r="A1408" s="450"/>
      <c r="B1408" s="450"/>
      <c r="D1408" s="419"/>
      <c r="F1408" s="421"/>
      <c r="J1408" s="419"/>
    </row>
    <row r="1409" spans="1:10" s="420" customFormat="1">
      <c r="A1409" s="450"/>
      <c r="B1409" s="450"/>
      <c r="D1409" s="419"/>
      <c r="F1409" s="421"/>
      <c r="J1409" s="419"/>
    </row>
    <row r="1410" spans="1:10" s="420" customFormat="1">
      <c r="A1410" s="450"/>
      <c r="B1410" s="450"/>
      <c r="D1410" s="419"/>
      <c r="F1410" s="421"/>
      <c r="J1410" s="419"/>
    </row>
    <row r="1411" spans="1:10" s="420" customFormat="1">
      <c r="A1411" s="450"/>
      <c r="B1411" s="450"/>
      <c r="D1411" s="419"/>
      <c r="F1411" s="421"/>
      <c r="J1411" s="419"/>
    </row>
    <row r="1412" spans="1:10" s="420" customFormat="1">
      <c r="A1412" s="450"/>
      <c r="B1412" s="450"/>
      <c r="D1412" s="419"/>
      <c r="F1412" s="421"/>
      <c r="J1412" s="419"/>
    </row>
    <row r="1413" spans="1:10" s="420" customFormat="1">
      <c r="A1413" s="450"/>
      <c r="B1413" s="450"/>
      <c r="D1413" s="419"/>
      <c r="F1413" s="421"/>
      <c r="J1413" s="419"/>
    </row>
    <row r="1414" spans="1:10" s="420" customFormat="1">
      <c r="A1414" s="450"/>
      <c r="B1414" s="450"/>
      <c r="D1414" s="419"/>
      <c r="F1414" s="421"/>
      <c r="J1414" s="419"/>
    </row>
    <row r="1415" spans="1:10" s="420" customFormat="1">
      <c r="A1415" s="450"/>
      <c r="B1415" s="450"/>
      <c r="D1415" s="419"/>
      <c r="F1415" s="421"/>
      <c r="J1415" s="419"/>
    </row>
    <row r="1416" spans="1:10" s="420" customFormat="1">
      <c r="A1416" s="450"/>
      <c r="B1416" s="450"/>
      <c r="D1416" s="419"/>
      <c r="F1416" s="421"/>
      <c r="J1416" s="419"/>
    </row>
    <row r="1417" spans="1:10" s="420" customFormat="1">
      <c r="A1417" s="450"/>
      <c r="B1417" s="450"/>
      <c r="D1417" s="419"/>
      <c r="F1417" s="421"/>
      <c r="J1417" s="419"/>
    </row>
    <row r="1418" spans="1:10" s="420" customFormat="1">
      <c r="A1418" s="450"/>
      <c r="B1418" s="450"/>
      <c r="D1418" s="419"/>
      <c r="F1418" s="421"/>
      <c r="J1418" s="419"/>
    </row>
    <row r="1419" spans="1:10" s="420" customFormat="1">
      <c r="A1419" s="450"/>
      <c r="B1419" s="450"/>
      <c r="D1419" s="419"/>
      <c r="F1419" s="421"/>
      <c r="J1419" s="419"/>
    </row>
    <row r="1420" spans="1:10" s="420" customFormat="1">
      <c r="A1420" s="450"/>
      <c r="B1420" s="450"/>
      <c r="D1420" s="419"/>
      <c r="F1420" s="421"/>
      <c r="J1420" s="419"/>
    </row>
    <row r="1421" spans="1:10" s="420" customFormat="1">
      <c r="A1421" s="450"/>
      <c r="B1421" s="450"/>
      <c r="D1421" s="419"/>
      <c r="F1421" s="421"/>
      <c r="J1421" s="419"/>
    </row>
    <row r="1422" spans="1:10" s="420" customFormat="1">
      <c r="A1422" s="450"/>
      <c r="B1422" s="450"/>
      <c r="D1422" s="419"/>
      <c r="F1422" s="421"/>
      <c r="J1422" s="419"/>
    </row>
    <row r="1423" spans="1:10" s="420" customFormat="1">
      <c r="A1423" s="450"/>
      <c r="B1423" s="450"/>
      <c r="D1423" s="419"/>
      <c r="F1423" s="421"/>
      <c r="J1423" s="419"/>
    </row>
    <row r="1424" spans="1:10" s="420" customFormat="1">
      <c r="A1424" s="450"/>
      <c r="B1424" s="450"/>
      <c r="D1424" s="419"/>
      <c r="F1424" s="421"/>
      <c r="J1424" s="419"/>
    </row>
    <row r="1425" spans="1:10" s="420" customFormat="1">
      <c r="A1425" s="450"/>
      <c r="B1425" s="450"/>
      <c r="D1425" s="419"/>
      <c r="F1425" s="421"/>
      <c r="J1425" s="419"/>
    </row>
    <row r="1426" spans="1:10" s="420" customFormat="1">
      <c r="A1426" s="450"/>
      <c r="B1426" s="450"/>
      <c r="D1426" s="419"/>
      <c r="F1426" s="421"/>
      <c r="J1426" s="419"/>
    </row>
    <row r="1427" spans="1:10" s="420" customFormat="1">
      <c r="A1427" s="450"/>
      <c r="B1427" s="450"/>
      <c r="D1427" s="419"/>
      <c r="F1427" s="421"/>
      <c r="J1427" s="419"/>
    </row>
    <row r="1428" spans="1:10" s="420" customFormat="1">
      <c r="A1428" s="450"/>
      <c r="B1428" s="450"/>
      <c r="D1428" s="419"/>
      <c r="F1428" s="421"/>
      <c r="J1428" s="419"/>
    </row>
    <row r="1429" spans="1:10" s="420" customFormat="1">
      <c r="A1429" s="450"/>
      <c r="B1429" s="450"/>
      <c r="D1429" s="419"/>
      <c r="F1429" s="421"/>
      <c r="J1429" s="419"/>
    </row>
    <row r="1430" spans="1:10" s="420" customFormat="1">
      <c r="A1430" s="450"/>
      <c r="B1430" s="450"/>
      <c r="D1430" s="419"/>
      <c r="F1430" s="421"/>
      <c r="J1430" s="419"/>
    </row>
    <row r="1431" spans="1:10" s="420" customFormat="1">
      <c r="A1431" s="450"/>
      <c r="B1431" s="450"/>
      <c r="D1431" s="419"/>
      <c r="F1431" s="421"/>
      <c r="J1431" s="419"/>
    </row>
    <row r="1432" spans="1:10" s="420" customFormat="1">
      <c r="A1432" s="450"/>
      <c r="B1432" s="450"/>
      <c r="D1432" s="419"/>
      <c r="F1432" s="421"/>
      <c r="J1432" s="419"/>
    </row>
    <row r="1433" spans="1:10" s="420" customFormat="1">
      <c r="A1433" s="450"/>
      <c r="B1433" s="450"/>
      <c r="D1433" s="419"/>
      <c r="F1433" s="421"/>
      <c r="J1433" s="419"/>
    </row>
    <row r="1434" spans="1:10" s="420" customFormat="1">
      <c r="A1434" s="450"/>
      <c r="B1434" s="450"/>
      <c r="D1434" s="419"/>
      <c r="F1434" s="421"/>
      <c r="J1434" s="419"/>
    </row>
    <row r="1435" spans="1:10" s="420" customFormat="1">
      <c r="A1435" s="450"/>
      <c r="B1435" s="450"/>
      <c r="D1435" s="419"/>
      <c r="F1435" s="421"/>
      <c r="J1435" s="419"/>
    </row>
    <row r="1436" spans="1:10" s="420" customFormat="1">
      <c r="A1436" s="450"/>
      <c r="B1436" s="450"/>
      <c r="D1436" s="419"/>
      <c r="F1436" s="421"/>
      <c r="J1436" s="419"/>
    </row>
    <row r="1437" spans="1:10" s="420" customFormat="1">
      <c r="A1437" s="450"/>
      <c r="B1437" s="450"/>
      <c r="D1437" s="419"/>
      <c r="F1437" s="421"/>
      <c r="J1437" s="419"/>
    </row>
    <row r="1438" spans="1:10" s="420" customFormat="1">
      <c r="A1438" s="450"/>
      <c r="B1438" s="450"/>
      <c r="D1438" s="419"/>
      <c r="F1438" s="421"/>
      <c r="J1438" s="419"/>
    </row>
    <row r="1439" spans="1:10" s="420" customFormat="1">
      <c r="A1439" s="450"/>
      <c r="B1439" s="450"/>
      <c r="D1439" s="419"/>
      <c r="F1439" s="421"/>
      <c r="J1439" s="419"/>
    </row>
    <row r="1440" spans="1:10" s="420" customFormat="1">
      <c r="A1440" s="450"/>
      <c r="B1440" s="450"/>
      <c r="D1440" s="419"/>
      <c r="F1440" s="421"/>
      <c r="J1440" s="419"/>
    </row>
    <row r="1441" spans="1:10" s="420" customFormat="1">
      <c r="A1441" s="450"/>
      <c r="B1441" s="450"/>
      <c r="D1441" s="419"/>
      <c r="F1441" s="421"/>
      <c r="J1441" s="419"/>
    </row>
    <row r="1442" spans="1:10" s="420" customFormat="1">
      <c r="A1442" s="450"/>
      <c r="B1442" s="450"/>
      <c r="D1442" s="419"/>
      <c r="F1442" s="421"/>
      <c r="J1442" s="419"/>
    </row>
    <row r="1443" spans="1:10" s="420" customFormat="1">
      <c r="A1443" s="450"/>
      <c r="B1443" s="450"/>
      <c r="D1443" s="419"/>
      <c r="F1443" s="421"/>
      <c r="J1443" s="419"/>
    </row>
    <row r="1444" spans="1:10" s="420" customFormat="1">
      <c r="A1444" s="450"/>
      <c r="B1444" s="450"/>
      <c r="D1444" s="419"/>
      <c r="F1444" s="421"/>
      <c r="J1444" s="419"/>
    </row>
    <row r="1445" spans="1:10" s="420" customFormat="1">
      <c r="A1445" s="450"/>
      <c r="B1445" s="450"/>
      <c r="D1445" s="419"/>
      <c r="F1445" s="421"/>
      <c r="J1445" s="419"/>
    </row>
    <row r="1446" spans="1:10" s="420" customFormat="1">
      <c r="A1446" s="450"/>
      <c r="B1446" s="450"/>
      <c r="D1446" s="419"/>
      <c r="F1446" s="421"/>
      <c r="J1446" s="419"/>
    </row>
    <row r="1447" spans="1:10" s="420" customFormat="1">
      <c r="A1447" s="450"/>
      <c r="B1447" s="450"/>
      <c r="D1447" s="419"/>
      <c r="F1447" s="421"/>
      <c r="J1447" s="419"/>
    </row>
    <row r="1448" spans="1:10" s="420" customFormat="1">
      <c r="A1448" s="450"/>
      <c r="B1448" s="450"/>
      <c r="D1448" s="419"/>
      <c r="F1448" s="421"/>
      <c r="J1448" s="419"/>
    </row>
    <row r="1449" spans="1:10" s="420" customFormat="1">
      <c r="A1449" s="450"/>
      <c r="B1449" s="450"/>
      <c r="D1449" s="419"/>
      <c r="F1449" s="421"/>
      <c r="J1449" s="419"/>
    </row>
    <row r="1450" spans="1:10" s="420" customFormat="1">
      <c r="A1450" s="450"/>
      <c r="B1450" s="450"/>
      <c r="D1450" s="419"/>
      <c r="F1450" s="421"/>
      <c r="J1450" s="419"/>
    </row>
    <row r="1451" spans="1:10" s="420" customFormat="1">
      <c r="A1451" s="450"/>
      <c r="B1451" s="450"/>
      <c r="D1451" s="419"/>
      <c r="F1451" s="421"/>
      <c r="J1451" s="419"/>
    </row>
    <row r="1452" spans="1:10" s="420" customFormat="1">
      <c r="A1452" s="450"/>
      <c r="B1452" s="450"/>
      <c r="D1452" s="419"/>
      <c r="F1452" s="421"/>
      <c r="J1452" s="419"/>
    </row>
    <row r="1453" spans="1:10" s="420" customFormat="1">
      <c r="A1453" s="450"/>
      <c r="B1453" s="450"/>
      <c r="D1453" s="419"/>
      <c r="F1453" s="421"/>
      <c r="J1453" s="419"/>
    </row>
    <row r="1454" spans="1:10" s="420" customFormat="1">
      <c r="A1454" s="450"/>
      <c r="B1454" s="450"/>
      <c r="D1454" s="419"/>
      <c r="F1454" s="421"/>
      <c r="J1454" s="419"/>
    </row>
    <row r="1455" spans="1:10" s="420" customFormat="1">
      <c r="A1455" s="450"/>
      <c r="B1455" s="450"/>
      <c r="D1455" s="419"/>
      <c r="F1455" s="421"/>
      <c r="J1455" s="419"/>
    </row>
    <row r="1456" spans="1:10" s="420" customFormat="1">
      <c r="A1456" s="450"/>
      <c r="B1456" s="450"/>
      <c r="D1456" s="419"/>
      <c r="F1456" s="421"/>
      <c r="J1456" s="419"/>
    </row>
    <row r="1457" spans="1:10" s="420" customFormat="1">
      <c r="A1457" s="450"/>
      <c r="B1457" s="450"/>
      <c r="D1457" s="419"/>
      <c r="F1457" s="421"/>
      <c r="J1457" s="419"/>
    </row>
    <row r="1458" spans="1:10" s="420" customFormat="1">
      <c r="A1458" s="450"/>
      <c r="B1458" s="450"/>
      <c r="D1458" s="419"/>
      <c r="F1458" s="421"/>
      <c r="J1458" s="419"/>
    </row>
    <row r="1459" spans="1:10" s="420" customFormat="1">
      <c r="A1459" s="450"/>
      <c r="B1459" s="450"/>
      <c r="D1459" s="419"/>
      <c r="F1459" s="421"/>
      <c r="J1459" s="419"/>
    </row>
    <row r="1460" spans="1:10" s="420" customFormat="1">
      <c r="A1460" s="450"/>
      <c r="B1460" s="450"/>
      <c r="D1460" s="419"/>
      <c r="F1460" s="421"/>
      <c r="J1460" s="419"/>
    </row>
    <row r="1461" spans="1:10" s="420" customFormat="1">
      <c r="A1461" s="450"/>
      <c r="B1461" s="450"/>
      <c r="D1461" s="419"/>
      <c r="F1461" s="421"/>
      <c r="J1461" s="419"/>
    </row>
    <row r="1462" spans="1:10" s="420" customFormat="1">
      <c r="A1462" s="450"/>
      <c r="B1462" s="450"/>
      <c r="D1462" s="419"/>
      <c r="F1462" s="421"/>
      <c r="J1462" s="419"/>
    </row>
    <row r="1463" spans="1:10" s="420" customFormat="1">
      <c r="A1463" s="450"/>
      <c r="B1463" s="450"/>
      <c r="D1463" s="419"/>
      <c r="F1463" s="421"/>
      <c r="J1463" s="419"/>
    </row>
    <row r="1464" spans="1:10" s="420" customFormat="1">
      <c r="A1464" s="450"/>
      <c r="B1464" s="450"/>
      <c r="D1464" s="419"/>
      <c r="F1464" s="421"/>
      <c r="J1464" s="419"/>
    </row>
    <row r="1465" spans="1:10" s="420" customFormat="1">
      <c r="A1465" s="450"/>
      <c r="B1465" s="450"/>
      <c r="D1465" s="419"/>
      <c r="F1465" s="421"/>
      <c r="J1465" s="419"/>
    </row>
    <row r="1466" spans="1:10" s="420" customFormat="1">
      <c r="A1466" s="450"/>
      <c r="B1466" s="450"/>
      <c r="D1466" s="419"/>
      <c r="F1466" s="421"/>
      <c r="J1466" s="419"/>
    </row>
    <row r="1467" spans="1:10" s="420" customFormat="1">
      <c r="A1467" s="450"/>
      <c r="B1467" s="450"/>
      <c r="D1467" s="419"/>
      <c r="F1467" s="421"/>
      <c r="J1467" s="419"/>
    </row>
    <row r="1468" spans="1:10" s="420" customFormat="1">
      <c r="A1468" s="450"/>
      <c r="B1468" s="450"/>
      <c r="D1468" s="419"/>
      <c r="F1468" s="421"/>
      <c r="J1468" s="419"/>
    </row>
    <row r="1469" spans="1:10" s="420" customFormat="1">
      <c r="A1469" s="450"/>
      <c r="B1469" s="450"/>
      <c r="D1469" s="419"/>
      <c r="F1469" s="421"/>
      <c r="J1469" s="419"/>
    </row>
    <row r="1470" spans="1:10" s="420" customFormat="1">
      <c r="A1470" s="450"/>
      <c r="B1470" s="450"/>
      <c r="D1470" s="419"/>
      <c r="F1470" s="421"/>
      <c r="J1470" s="419"/>
    </row>
    <row r="1471" spans="1:10" s="420" customFormat="1">
      <c r="A1471" s="450"/>
      <c r="B1471" s="450"/>
      <c r="D1471" s="419"/>
      <c r="F1471" s="421"/>
      <c r="J1471" s="419"/>
    </row>
    <row r="1472" spans="1:10" s="420" customFormat="1">
      <c r="A1472" s="450"/>
      <c r="B1472" s="450"/>
      <c r="D1472" s="419"/>
      <c r="F1472" s="421"/>
      <c r="J1472" s="419"/>
    </row>
    <row r="1473" spans="1:10" s="420" customFormat="1">
      <c r="A1473" s="450"/>
      <c r="B1473" s="450"/>
      <c r="D1473" s="419"/>
      <c r="F1473" s="421"/>
      <c r="J1473" s="419"/>
    </row>
    <row r="1474" spans="1:10" s="420" customFormat="1">
      <c r="A1474" s="450"/>
      <c r="B1474" s="450"/>
      <c r="D1474" s="419"/>
      <c r="F1474" s="421"/>
      <c r="J1474" s="419"/>
    </row>
    <row r="1475" spans="1:10" s="420" customFormat="1">
      <c r="A1475" s="450"/>
      <c r="B1475" s="450"/>
      <c r="D1475" s="419"/>
      <c r="F1475" s="421"/>
      <c r="J1475" s="419"/>
    </row>
    <row r="1476" spans="1:10" s="420" customFormat="1">
      <c r="A1476" s="450"/>
      <c r="B1476" s="450"/>
      <c r="D1476" s="419"/>
      <c r="F1476" s="421"/>
      <c r="J1476" s="419"/>
    </row>
    <row r="1477" spans="1:10" s="420" customFormat="1">
      <c r="A1477" s="450"/>
      <c r="B1477" s="450"/>
      <c r="D1477" s="419"/>
      <c r="F1477" s="421"/>
      <c r="J1477" s="419"/>
    </row>
    <row r="1478" spans="1:10" s="420" customFormat="1">
      <c r="A1478" s="450"/>
      <c r="B1478" s="450"/>
      <c r="D1478" s="419"/>
      <c r="F1478" s="421"/>
      <c r="J1478" s="419"/>
    </row>
    <row r="1479" spans="1:10" s="420" customFormat="1">
      <c r="A1479" s="450"/>
      <c r="B1479" s="450"/>
      <c r="D1479" s="419"/>
      <c r="F1479" s="421"/>
      <c r="J1479" s="419"/>
    </row>
    <row r="1480" spans="1:10" s="420" customFormat="1">
      <c r="A1480" s="450"/>
      <c r="B1480" s="450"/>
      <c r="D1480" s="419"/>
      <c r="F1480" s="421"/>
      <c r="J1480" s="419"/>
    </row>
    <row r="1481" spans="1:10" s="420" customFormat="1">
      <c r="A1481" s="450"/>
      <c r="B1481" s="450"/>
      <c r="D1481" s="419"/>
      <c r="F1481" s="421"/>
      <c r="J1481" s="419"/>
    </row>
    <row r="1482" spans="1:10" s="420" customFormat="1">
      <c r="A1482" s="450"/>
      <c r="B1482" s="450"/>
      <c r="D1482" s="419"/>
      <c r="F1482" s="421"/>
      <c r="J1482" s="419"/>
    </row>
    <row r="1483" spans="1:10" s="420" customFormat="1">
      <c r="A1483" s="450"/>
      <c r="B1483" s="450"/>
      <c r="D1483" s="419"/>
      <c r="F1483" s="421"/>
      <c r="J1483" s="419"/>
    </row>
    <row r="1484" spans="1:10" s="420" customFormat="1">
      <c r="A1484" s="450"/>
      <c r="B1484" s="450"/>
      <c r="D1484" s="419"/>
      <c r="F1484" s="421"/>
      <c r="J1484" s="419"/>
    </row>
    <row r="1485" spans="1:10" s="420" customFormat="1">
      <c r="A1485" s="450"/>
      <c r="B1485" s="450"/>
      <c r="D1485" s="419"/>
      <c r="F1485" s="421"/>
      <c r="J1485" s="419"/>
    </row>
    <row r="1486" spans="1:10" s="420" customFormat="1">
      <c r="A1486" s="450"/>
      <c r="B1486" s="450"/>
      <c r="D1486" s="419"/>
      <c r="F1486" s="421"/>
      <c r="J1486" s="419"/>
    </row>
    <row r="1487" spans="1:10" s="420" customFormat="1">
      <c r="A1487" s="450"/>
      <c r="B1487" s="450"/>
      <c r="D1487" s="419"/>
      <c r="F1487" s="421"/>
      <c r="J1487" s="419"/>
    </row>
    <row r="1488" spans="1:10" s="420" customFormat="1">
      <c r="A1488" s="450"/>
      <c r="B1488" s="450"/>
      <c r="D1488" s="419"/>
      <c r="F1488" s="421"/>
      <c r="J1488" s="419"/>
    </row>
    <row r="1489" spans="1:10" s="420" customFormat="1">
      <c r="A1489" s="450"/>
      <c r="B1489" s="450"/>
      <c r="D1489" s="419"/>
      <c r="F1489" s="421"/>
      <c r="J1489" s="419"/>
    </row>
    <row r="1490" spans="1:10" s="420" customFormat="1">
      <c r="A1490" s="450"/>
      <c r="B1490" s="450"/>
      <c r="D1490" s="419"/>
      <c r="F1490" s="421"/>
      <c r="J1490" s="419"/>
    </row>
    <row r="1491" spans="1:10" s="420" customFormat="1">
      <c r="A1491" s="450"/>
      <c r="B1491" s="450"/>
      <c r="D1491" s="419"/>
      <c r="F1491" s="421"/>
      <c r="J1491" s="419"/>
    </row>
    <row r="1492" spans="1:10" s="420" customFormat="1">
      <c r="A1492" s="450"/>
      <c r="B1492" s="450"/>
      <c r="D1492" s="419"/>
      <c r="F1492" s="421"/>
      <c r="J1492" s="419"/>
    </row>
    <row r="1493" spans="1:10" s="420" customFormat="1">
      <c r="A1493" s="450"/>
      <c r="B1493" s="450"/>
      <c r="D1493" s="419"/>
      <c r="F1493" s="421"/>
      <c r="J1493" s="419"/>
    </row>
    <row r="1494" spans="1:10" s="420" customFormat="1">
      <c r="A1494" s="450"/>
      <c r="B1494" s="450"/>
      <c r="D1494" s="419"/>
      <c r="F1494" s="421"/>
      <c r="J1494" s="419"/>
    </row>
    <row r="1495" spans="1:10" s="420" customFormat="1">
      <c r="A1495" s="450"/>
      <c r="B1495" s="450"/>
      <c r="D1495" s="419"/>
      <c r="F1495" s="421"/>
      <c r="J1495" s="419"/>
    </row>
    <row r="1496" spans="1:10" s="420" customFormat="1">
      <c r="A1496" s="450"/>
      <c r="B1496" s="450"/>
      <c r="D1496" s="419"/>
      <c r="F1496" s="421"/>
      <c r="J1496" s="419"/>
    </row>
    <row r="1497" spans="1:10" s="420" customFormat="1">
      <c r="A1497" s="450"/>
      <c r="B1497" s="450"/>
      <c r="D1497" s="419"/>
      <c r="F1497" s="421"/>
      <c r="J1497" s="419"/>
    </row>
    <row r="1498" spans="1:10" s="420" customFormat="1">
      <c r="A1498" s="450"/>
      <c r="B1498" s="450"/>
      <c r="D1498" s="419"/>
      <c r="F1498" s="421"/>
      <c r="J1498" s="419"/>
    </row>
    <row r="1499" spans="1:10" s="420" customFormat="1">
      <c r="A1499" s="450"/>
      <c r="B1499" s="450"/>
      <c r="D1499" s="419"/>
      <c r="F1499" s="421"/>
      <c r="J1499" s="419"/>
    </row>
    <row r="1500" spans="1:10" s="420" customFormat="1">
      <c r="A1500" s="450"/>
      <c r="B1500" s="450"/>
      <c r="D1500" s="419"/>
      <c r="F1500" s="421"/>
      <c r="J1500" s="419"/>
    </row>
    <row r="1501" spans="1:10" s="420" customFormat="1">
      <c r="A1501" s="450"/>
      <c r="B1501" s="450"/>
      <c r="D1501" s="419"/>
      <c r="F1501" s="421"/>
      <c r="J1501" s="419"/>
    </row>
    <row r="1502" spans="1:10" s="420" customFormat="1">
      <c r="A1502" s="450"/>
      <c r="B1502" s="450"/>
      <c r="D1502" s="419"/>
      <c r="F1502" s="421"/>
      <c r="J1502" s="419"/>
    </row>
    <row r="1503" spans="1:10" s="420" customFormat="1">
      <c r="A1503" s="450"/>
      <c r="B1503" s="450"/>
      <c r="D1503" s="419"/>
      <c r="F1503" s="421"/>
      <c r="J1503" s="419"/>
    </row>
    <row r="1504" spans="1:10" s="420" customFormat="1">
      <c r="A1504" s="450"/>
      <c r="B1504" s="450"/>
      <c r="D1504" s="419"/>
      <c r="F1504" s="421"/>
      <c r="J1504" s="419"/>
    </row>
    <row r="1505" spans="1:10" s="420" customFormat="1">
      <c r="A1505" s="450"/>
      <c r="B1505" s="450"/>
      <c r="D1505" s="419"/>
      <c r="F1505" s="421"/>
      <c r="J1505" s="419"/>
    </row>
    <row r="1506" spans="1:10" s="420" customFormat="1">
      <c r="A1506" s="450"/>
      <c r="B1506" s="450"/>
      <c r="D1506" s="419"/>
      <c r="F1506" s="421"/>
      <c r="J1506" s="419"/>
    </row>
    <row r="1507" spans="1:10" s="420" customFormat="1">
      <c r="A1507" s="450"/>
      <c r="B1507" s="450"/>
      <c r="D1507" s="419"/>
      <c r="F1507" s="421"/>
      <c r="J1507" s="419"/>
    </row>
    <row r="1508" spans="1:10" s="420" customFormat="1">
      <c r="A1508" s="450"/>
      <c r="B1508" s="450"/>
      <c r="D1508" s="419"/>
      <c r="F1508" s="421"/>
      <c r="J1508" s="419"/>
    </row>
  </sheetData>
  <mergeCells count="11">
    <mergeCell ref="A21:B21"/>
    <mergeCell ref="A58:B58"/>
    <mergeCell ref="A62:B62"/>
    <mergeCell ref="A69:B69"/>
    <mergeCell ref="A71:B71"/>
    <mergeCell ref="A7:J7"/>
    <mergeCell ref="A2:J2"/>
    <mergeCell ref="A3:J3"/>
    <mergeCell ref="A4:J4"/>
    <mergeCell ref="A5:J5"/>
    <mergeCell ref="A6:J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topLeftCell="A52" workbookViewId="0">
      <selection activeCell="B86" sqref="B86"/>
    </sheetView>
  </sheetViews>
  <sheetFormatPr defaultColWidth="11.7109375" defaultRowHeight="15"/>
  <cols>
    <col min="1" max="1" width="9.5703125" style="454" customWidth="1"/>
    <col min="2" max="2" width="39.7109375" style="454" customWidth="1"/>
    <col min="3" max="3" width="16.85546875" style="454" customWidth="1"/>
    <col min="4" max="4" width="14.85546875" style="454" customWidth="1"/>
    <col min="5" max="5" width="16" style="454" customWidth="1"/>
    <col min="6" max="6" width="17.5703125" style="454" customWidth="1"/>
    <col min="7" max="7" width="17.28515625" style="454" customWidth="1"/>
    <col min="8" max="8" width="14.5703125" style="454" customWidth="1"/>
    <col min="9" max="9" width="17.85546875" style="454" customWidth="1"/>
    <col min="10" max="10" width="15.42578125" style="454" customWidth="1"/>
    <col min="11" max="256" width="11.7109375" style="454"/>
    <col min="257" max="257" width="9.5703125" style="454" customWidth="1"/>
    <col min="258" max="258" width="39.7109375" style="454" customWidth="1"/>
    <col min="259" max="259" width="16.85546875" style="454" customWidth="1"/>
    <col min="260" max="260" width="14.85546875" style="454" customWidth="1"/>
    <col min="261" max="261" width="16" style="454" customWidth="1"/>
    <col min="262" max="262" width="17.5703125" style="454" customWidth="1"/>
    <col min="263" max="263" width="17.28515625" style="454" customWidth="1"/>
    <col min="264" max="264" width="14.5703125" style="454" customWidth="1"/>
    <col min="265" max="265" width="17.85546875" style="454" customWidth="1"/>
    <col min="266" max="266" width="15.42578125" style="454" customWidth="1"/>
    <col min="267" max="512" width="11.7109375" style="454"/>
    <col min="513" max="513" width="9.5703125" style="454" customWidth="1"/>
    <col min="514" max="514" width="39.7109375" style="454" customWidth="1"/>
    <col min="515" max="515" width="16.85546875" style="454" customWidth="1"/>
    <col min="516" max="516" width="14.85546875" style="454" customWidth="1"/>
    <col min="517" max="517" width="16" style="454" customWidth="1"/>
    <col min="518" max="518" width="17.5703125" style="454" customWidth="1"/>
    <col min="519" max="519" width="17.28515625" style="454" customWidth="1"/>
    <col min="520" max="520" width="14.5703125" style="454" customWidth="1"/>
    <col min="521" max="521" width="17.85546875" style="454" customWidth="1"/>
    <col min="522" max="522" width="15.42578125" style="454" customWidth="1"/>
    <col min="523" max="768" width="11.7109375" style="454"/>
    <col min="769" max="769" width="9.5703125" style="454" customWidth="1"/>
    <col min="770" max="770" width="39.7109375" style="454" customWidth="1"/>
    <col min="771" max="771" width="16.85546875" style="454" customWidth="1"/>
    <col min="772" max="772" width="14.85546875" style="454" customWidth="1"/>
    <col min="773" max="773" width="16" style="454" customWidth="1"/>
    <col min="774" max="774" width="17.5703125" style="454" customWidth="1"/>
    <col min="775" max="775" width="17.28515625" style="454" customWidth="1"/>
    <col min="776" max="776" width="14.5703125" style="454" customWidth="1"/>
    <col min="777" max="777" width="17.85546875" style="454" customWidth="1"/>
    <col min="778" max="778" width="15.42578125" style="454" customWidth="1"/>
    <col min="779" max="1024" width="11.7109375" style="454"/>
    <col min="1025" max="1025" width="9.5703125" style="454" customWidth="1"/>
    <col min="1026" max="1026" width="39.7109375" style="454" customWidth="1"/>
    <col min="1027" max="1027" width="16.85546875" style="454" customWidth="1"/>
    <col min="1028" max="1028" width="14.85546875" style="454" customWidth="1"/>
    <col min="1029" max="1029" width="16" style="454" customWidth="1"/>
    <col min="1030" max="1030" width="17.5703125" style="454" customWidth="1"/>
    <col min="1031" max="1031" width="17.28515625" style="454" customWidth="1"/>
    <col min="1032" max="1032" width="14.5703125" style="454" customWidth="1"/>
    <col min="1033" max="1033" width="17.85546875" style="454" customWidth="1"/>
    <col min="1034" max="1034" width="15.42578125" style="454" customWidth="1"/>
    <col min="1035" max="1280" width="11.7109375" style="454"/>
    <col min="1281" max="1281" width="9.5703125" style="454" customWidth="1"/>
    <col min="1282" max="1282" width="39.7109375" style="454" customWidth="1"/>
    <col min="1283" max="1283" width="16.85546875" style="454" customWidth="1"/>
    <col min="1284" max="1284" width="14.85546875" style="454" customWidth="1"/>
    <col min="1285" max="1285" width="16" style="454" customWidth="1"/>
    <col min="1286" max="1286" width="17.5703125" style="454" customWidth="1"/>
    <col min="1287" max="1287" width="17.28515625" style="454" customWidth="1"/>
    <col min="1288" max="1288" width="14.5703125" style="454" customWidth="1"/>
    <col min="1289" max="1289" width="17.85546875" style="454" customWidth="1"/>
    <col min="1290" max="1290" width="15.42578125" style="454" customWidth="1"/>
    <col min="1291" max="1536" width="11.7109375" style="454"/>
    <col min="1537" max="1537" width="9.5703125" style="454" customWidth="1"/>
    <col min="1538" max="1538" width="39.7109375" style="454" customWidth="1"/>
    <col min="1539" max="1539" width="16.85546875" style="454" customWidth="1"/>
    <col min="1540" max="1540" width="14.85546875" style="454" customWidth="1"/>
    <col min="1541" max="1541" width="16" style="454" customWidth="1"/>
    <col min="1542" max="1542" width="17.5703125" style="454" customWidth="1"/>
    <col min="1543" max="1543" width="17.28515625" style="454" customWidth="1"/>
    <col min="1544" max="1544" width="14.5703125" style="454" customWidth="1"/>
    <col min="1545" max="1545" width="17.85546875" style="454" customWidth="1"/>
    <col min="1546" max="1546" width="15.42578125" style="454" customWidth="1"/>
    <col min="1547" max="1792" width="11.7109375" style="454"/>
    <col min="1793" max="1793" width="9.5703125" style="454" customWidth="1"/>
    <col min="1794" max="1794" width="39.7109375" style="454" customWidth="1"/>
    <col min="1795" max="1795" width="16.85546875" style="454" customWidth="1"/>
    <col min="1796" max="1796" width="14.85546875" style="454" customWidth="1"/>
    <col min="1797" max="1797" width="16" style="454" customWidth="1"/>
    <col min="1798" max="1798" width="17.5703125" style="454" customWidth="1"/>
    <col min="1799" max="1799" width="17.28515625" style="454" customWidth="1"/>
    <col min="1800" max="1800" width="14.5703125" style="454" customWidth="1"/>
    <col min="1801" max="1801" width="17.85546875" style="454" customWidth="1"/>
    <col min="1802" max="1802" width="15.42578125" style="454" customWidth="1"/>
    <col min="1803" max="2048" width="11.7109375" style="454"/>
    <col min="2049" max="2049" width="9.5703125" style="454" customWidth="1"/>
    <col min="2050" max="2050" width="39.7109375" style="454" customWidth="1"/>
    <col min="2051" max="2051" width="16.85546875" style="454" customWidth="1"/>
    <col min="2052" max="2052" width="14.85546875" style="454" customWidth="1"/>
    <col min="2053" max="2053" width="16" style="454" customWidth="1"/>
    <col min="2054" max="2054" width="17.5703125" style="454" customWidth="1"/>
    <col min="2055" max="2055" width="17.28515625" style="454" customWidth="1"/>
    <col min="2056" max="2056" width="14.5703125" style="454" customWidth="1"/>
    <col min="2057" max="2057" width="17.85546875" style="454" customWidth="1"/>
    <col min="2058" max="2058" width="15.42578125" style="454" customWidth="1"/>
    <col min="2059" max="2304" width="11.7109375" style="454"/>
    <col min="2305" max="2305" width="9.5703125" style="454" customWidth="1"/>
    <col min="2306" max="2306" width="39.7109375" style="454" customWidth="1"/>
    <col min="2307" max="2307" width="16.85546875" style="454" customWidth="1"/>
    <col min="2308" max="2308" width="14.85546875" style="454" customWidth="1"/>
    <col min="2309" max="2309" width="16" style="454" customWidth="1"/>
    <col min="2310" max="2310" width="17.5703125" style="454" customWidth="1"/>
    <col min="2311" max="2311" width="17.28515625" style="454" customWidth="1"/>
    <col min="2312" max="2312" width="14.5703125" style="454" customWidth="1"/>
    <col min="2313" max="2313" width="17.85546875" style="454" customWidth="1"/>
    <col min="2314" max="2314" width="15.42578125" style="454" customWidth="1"/>
    <col min="2315" max="2560" width="11.7109375" style="454"/>
    <col min="2561" max="2561" width="9.5703125" style="454" customWidth="1"/>
    <col min="2562" max="2562" width="39.7109375" style="454" customWidth="1"/>
    <col min="2563" max="2563" width="16.85546875" style="454" customWidth="1"/>
    <col min="2564" max="2564" width="14.85546875" style="454" customWidth="1"/>
    <col min="2565" max="2565" width="16" style="454" customWidth="1"/>
    <col min="2566" max="2566" width="17.5703125" style="454" customWidth="1"/>
    <col min="2567" max="2567" width="17.28515625" style="454" customWidth="1"/>
    <col min="2568" max="2568" width="14.5703125" style="454" customWidth="1"/>
    <col min="2569" max="2569" width="17.85546875" style="454" customWidth="1"/>
    <col min="2570" max="2570" width="15.42578125" style="454" customWidth="1"/>
    <col min="2571" max="2816" width="11.7109375" style="454"/>
    <col min="2817" max="2817" width="9.5703125" style="454" customWidth="1"/>
    <col min="2818" max="2818" width="39.7109375" style="454" customWidth="1"/>
    <col min="2819" max="2819" width="16.85546875" style="454" customWidth="1"/>
    <col min="2820" max="2820" width="14.85546875" style="454" customWidth="1"/>
    <col min="2821" max="2821" width="16" style="454" customWidth="1"/>
    <col min="2822" max="2822" width="17.5703125" style="454" customWidth="1"/>
    <col min="2823" max="2823" width="17.28515625" style="454" customWidth="1"/>
    <col min="2824" max="2824" width="14.5703125" style="454" customWidth="1"/>
    <col min="2825" max="2825" width="17.85546875" style="454" customWidth="1"/>
    <col min="2826" max="2826" width="15.42578125" style="454" customWidth="1"/>
    <col min="2827" max="3072" width="11.7109375" style="454"/>
    <col min="3073" max="3073" width="9.5703125" style="454" customWidth="1"/>
    <col min="3074" max="3074" width="39.7109375" style="454" customWidth="1"/>
    <col min="3075" max="3075" width="16.85546875" style="454" customWidth="1"/>
    <col min="3076" max="3076" width="14.85546875" style="454" customWidth="1"/>
    <col min="3077" max="3077" width="16" style="454" customWidth="1"/>
    <col min="3078" max="3078" width="17.5703125" style="454" customWidth="1"/>
    <col min="3079" max="3079" width="17.28515625" style="454" customWidth="1"/>
    <col min="3080" max="3080" width="14.5703125" style="454" customWidth="1"/>
    <col min="3081" max="3081" width="17.85546875" style="454" customWidth="1"/>
    <col min="3082" max="3082" width="15.42578125" style="454" customWidth="1"/>
    <col min="3083" max="3328" width="11.7109375" style="454"/>
    <col min="3329" max="3329" width="9.5703125" style="454" customWidth="1"/>
    <col min="3330" max="3330" width="39.7109375" style="454" customWidth="1"/>
    <col min="3331" max="3331" width="16.85546875" style="454" customWidth="1"/>
    <col min="3332" max="3332" width="14.85546875" style="454" customWidth="1"/>
    <col min="3333" max="3333" width="16" style="454" customWidth="1"/>
    <col min="3334" max="3334" width="17.5703125" style="454" customWidth="1"/>
    <col min="3335" max="3335" width="17.28515625" style="454" customWidth="1"/>
    <col min="3336" max="3336" width="14.5703125" style="454" customWidth="1"/>
    <col min="3337" max="3337" width="17.85546875" style="454" customWidth="1"/>
    <col min="3338" max="3338" width="15.42578125" style="454" customWidth="1"/>
    <col min="3339" max="3584" width="11.7109375" style="454"/>
    <col min="3585" max="3585" width="9.5703125" style="454" customWidth="1"/>
    <col min="3586" max="3586" width="39.7109375" style="454" customWidth="1"/>
    <col min="3587" max="3587" width="16.85546875" style="454" customWidth="1"/>
    <col min="3588" max="3588" width="14.85546875" style="454" customWidth="1"/>
    <col min="3589" max="3589" width="16" style="454" customWidth="1"/>
    <col min="3590" max="3590" width="17.5703125" style="454" customWidth="1"/>
    <col min="3591" max="3591" width="17.28515625" style="454" customWidth="1"/>
    <col min="3592" max="3592" width="14.5703125" style="454" customWidth="1"/>
    <col min="3593" max="3593" width="17.85546875" style="454" customWidth="1"/>
    <col min="3594" max="3594" width="15.42578125" style="454" customWidth="1"/>
    <col min="3595" max="3840" width="11.7109375" style="454"/>
    <col min="3841" max="3841" width="9.5703125" style="454" customWidth="1"/>
    <col min="3842" max="3842" width="39.7109375" style="454" customWidth="1"/>
    <col min="3843" max="3843" width="16.85546875" style="454" customWidth="1"/>
    <col min="3844" max="3844" width="14.85546875" style="454" customWidth="1"/>
    <col min="3845" max="3845" width="16" style="454" customWidth="1"/>
    <col min="3846" max="3846" width="17.5703125" style="454" customWidth="1"/>
    <col min="3847" max="3847" width="17.28515625" style="454" customWidth="1"/>
    <col min="3848" max="3848" width="14.5703125" style="454" customWidth="1"/>
    <col min="3849" max="3849" width="17.85546875" style="454" customWidth="1"/>
    <col min="3850" max="3850" width="15.42578125" style="454" customWidth="1"/>
    <col min="3851" max="4096" width="11.7109375" style="454"/>
    <col min="4097" max="4097" width="9.5703125" style="454" customWidth="1"/>
    <col min="4098" max="4098" width="39.7109375" style="454" customWidth="1"/>
    <col min="4099" max="4099" width="16.85546875" style="454" customWidth="1"/>
    <col min="4100" max="4100" width="14.85546875" style="454" customWidth="1"/>
    <col min="4101" max="4101" width="16" style="454" customWidth="1"/>
    <col min="4102" max="4102" width="17.5703125" style="454" customWidth="1"/>
    <col min="4103" max="4103" width="17.28515625" style="454" customWidth="1"/>
    <col min="4104" max="4104" width="14.5703125" style="454" customWidth="1"/>
    <col min="4105" max="4105" width="17.85546875" style="454" customWidth="1"/>
    <col min="4106" max="4106" width="15.42578125" style="454" customWidth="1"/>
    <col min="4107" max="4352" width="11.7109375" style="454"/>
    <col min="4353" max="4353" width="9.5703125" style="454" customWidth="1"/>
    <col min="4354" max="4354" width="39.7109375" style="454" customWidth="1"/>
    <col min="4355" max="4355" width="16.85546875" style="454" customWidth="1"/>
    <col min="4356" max="4356" width="14.85546875" style="454" customWidth="1"/>
    <col min="4357" max="4357" width="16" style="454" customWidth="1"/>
    <col min="4358" max="4358" width="17.5703125" style="454" customWidth="1"/>
    <col min="4359" max="4359" width="17.28515625" style="454" customWidth="1"/>
    <col min="4360" max="4360" width="14.5703125" style="454" customWidth="1"/>
    <col min="4361" max="4361" width="17.85546875" style="454" customWidth="1"/>
    <col min="4362" max="4362" width="15.42578125" style="454" customWidth="1"/>
    <col min="4363" max="4608" width="11.7109375" style="454"/>
    <col min="4609" max="4609" width="9.5703125" style="454" customWidth="1"/>
    <col min="4610" max="4610" width="39.7109375" style="454" customWidth="1"/>
    <col min="4611" max="4611" width="16.85546875" style="454" customWidth="1"/>
    <col min="4612" max="4612" width="14.85546875" style="454" customWidth="1"/>
    <col min="4613" max="4613" width="16" style="454" customWidth="1"/>
    <col min="4614" max="4614" width="17.5703125" style="454" customWidth="1"/>
    <col min="4615" max="4615" width="17.28515625" style="454" customWidth="1"/>
    <col min="4616" max="4616" width="14.5703125" style="454" customWidth="1"/>
    <col min="4617" max="4617" width="17.85546875" style="454" customWidth="1"/>
    <col min="4618" max="4618" width="15.42578125" style="454" customWidth="1"/>
    <col min="4619" max="4864" width="11.7109375" style="454"/>
    <col min="4865" max="4865" width="9.5703125" style="454" customWidth="1"/>
    <col min="4866" max="4866" width="39.7109375" style="454" customWidth="1"/>
    <col min="4867" max="4867" width="16.85546875" style="454" customWidth="1"/>
    <col min="4868" max="4868" width="14.85546875" style="454" customWidth="1"/>
    <col min="4869" max="4869" width="16" style="454" customWidth="1"/>
    <col min="4870" max="4870" width="17.5703125" style="454" customWidth="1"/>
    <col min="4871" max="4871" width="17.28515625" style="454" customWidth="1"/>
    <col min="4872" max="4872" width="14.5703125" style="454" customWidth="1"/>
    <col min="4873" max="4873" width="17.85546875" style="454" customWidth="1"/>
    <col min="4874" max="4874" width="15.42578125" style="454" customWidth="1"/>
    <col min="4875" max="5120" width="11.7109375" style="454"/>
    <col min="5121" max="5121" width="9.5703125" style="454" customWidth="1"/>
    <col min="5122" max="5122" width="39.7109375" style="454" customWidth="1"/>
    <col min="5123" max="5123" width="16.85546875" style="454" customWidth="1"/>
    <col min="5124" max="5124" width="14.85546875" style="454" customWidth="1"/>
    <col min="5125" max="5125" width="16" style="454" customWidth="1"/>
    <col min="5126" max="5126" width="17.5703125" style="454" customWidth="1"/>
    <col min="5127" max="5127" width="17.28515625" style="454" customWidth="1"/>
    <col min="5128" max="5128" width="14.5703125" style="454" customWidth="1"/>
    <col min="5129" max="5129" width="17.85546875" style="454" customWidth="1"/>
    <col min="5130" max="5130" width="15.42578125" style="454" customWidth="1"/>
    <col min="5131" max="5376" width="11.7109375" style="454"/>
    <col min="5377" max="5377" width="9.5703125" style="454" customWidth="1"/>
    <col min="5378" max="5378" width="39.7109375" style="454" customWidth="1"/>
    <col min="5379" max="5379" width="16.85546875" style="454" customWidth="1"/>
    <col min="5380" max="5380" width="14.85546875" style="454" customWidth="1"/>
    <col min="5381" max="5381" width="16" style="454" customWidth="1"/>
    <col min="5382" max="5382" width="17.5703125" style="454" customWidth="1"/>
    <col min="5383" max="5383" width="17.28515625" style="454" customWidth="1"/>
    <col min="5384" max="5384" width="14.5703125" style="454" customWidth="1"/>
    <col min="5385" max="5385" width="17.85546875" style="454" customWidth="1"/>
    <col min="5386" max="5386" width="15.42578125" style="454" customWidth="1"/>
    <col min="5387" max="5632" width="11.7109375" style="454"/>
    <col min="5633" max="5633" width="9.5703125" style="454" customWidth="1"/>
    <col min="5634" max="5634" width="39.7109375" style="454" customWidth="1"/>
    <col min="5635" max="5635" width="16.85546875" style="454" customWidth="1"/>
    <col min="5636" max="5636" width="14.85546875" style="454" customWidth="1"/>
    <col min="5637" max="5637" width="16" style="454" customWidth="1"/>
    <col min="5638" max="5638" width="17.5703125" style="454" customWidth="1"/>
    <col min="5639" max="5639" width="17.28515625" style="454" customWidth="1"/>
    <col min="5640" max="5640" width="14.5703125" style="454" customWidth="1"/>
    <col min="5641" max="5641" width="17.85546875" style="454" customWidth="1"/>
    <col min="5642" max="5642" width="15.42578125" style="454" customWidth="1"/>
    <col min="5643" max="5888" width="11.7109375" style="454"/>
    <col min="5889" max="5889" width="9.5703125" style="454" customWidth="1"/>
    <col min="5890" max="5890" width="39.7109375" style="454" customWidth="1"/>
    <col min="5891" max="5891" width="16.85546875" style="454" customWidth="1"/>
    <col min="5892" max="5892" width="14.85546875" style="454" customWidth="1"/>
    <col min="5893" max="5893" width="16" style="454" customWidth="1"/>
    <col min="5894" max="5894" width="17.5703125" style="454" customWidth="1"/>
    <col min="5895" max="5895" width="17.28515625" style="454" customWidth="1"/>
    <col min="5896" max="5896" width="14.5703125" style="454" customWidth="1"/>
    <col min="5897" max="5897" width="17.85546875" style="454" customWidth="1"/>
    <col min="5898" max="5898" width="15.42578125" style="454" customWidth="1"/>
    <col min="5899" max="6144" width="11.7109375" style="454"/>
    <col min="6145" max="6145" width="9.5703125" style="454" customWidth="1"/>
    <col min="6146" max="6146" width="39.7109375" style="454" customWidth="1"/>
    <col min="6147" max="6147" width="16.85546875" style="454" customWidth="1"/>
    <col min="6148" max="6148" width="14.85546875" style="454" customWidth="1"/>
    <col min="6149" max="6149" width="16" style="454" customWidth="1"/>
    <col min="6150" max="6150" width="17.5703125" style="454" customWidth="1"/>
    <col min="6151" max="6151" width="17.28515625" style="454" customWidth="1"/>
    <col min="6152" max="6152" width="14.5703125" style="454" customWidth="1"/>
    <col min="6153" max="6153" width="17.85546875" style="454" customWidth="1"/>
    <col min="6154" max="6154" width="15.42578125" style="454" customWidth="1"/>
    <col min="6155" max="6400" width="11.7109375" style="454"/>
    <col min="6401" max="6401" width="9.5703125" style="454" customWidth="1"/>
    <col min="6402" max="6402" width="39.7109375" style="454" customWidth="1"/>
    <col min="6403" max="6403" width="16.85546875" style="454" customWidth="1"/>
    <col min="6404" max="6404" width="14.85546875" style="454" customWidth="1"/>
    <col min="6405" max="6405" width="16" style="454" customWidth="1"/>
    <col min="6406" max="6406" width="17.5703125" style="454" customWidth="1"/>
    <col min="6407" max="6407" width="17.28515625" style="454" customWidth="1"/>
    <col min="6408" max="6408" width="14.5703125" style="454" customWidth="1"/>
    <col min="6409" max="6409" width="17.85546875" style="454" customWidth="1"/>
    <col min="6410" max="6410" width="15.42578125" style="454" customWidth="1"/>
    <col min="6411" max="6656" width="11.7109375" style="454"/>
    <col min="6657" max="6657" width="9.5703125" style="454" customWidth="1"/>
    <col min="6658" max="6658" width="39.7109375" style="454" customWidth="1"/>
    <col min="6659" max="6659" width="16.85546875" style="454" customWidth="1"/>
    <col min="6660" max="6660" width="14.85546875" style="454" customWidth="1"/>
    <col min="6661" max="6661" width="16" style="454" customWidth="1"/>
    <col min="6662" max="6662" width="17.5703125" style="454" customWidth="1"/>
    <col min="6663" max="6663" width="17.28515625" style="454" customWidth="1"/>
    <col min="6664" max="6664" width="14.5703125" style="454" customWidth="1"/>
    <col min="6665" max="6665" width="17.85546875" style="454" customWidth="1"/>
    <col min="6666" max="6666" width="15.42578125" style="454" customWidth="1"/>
    <col min="6667" max="6912" width="11.7109375" style="454"/>
    <col min="6913" max="6913" width="9.5703125" style="454" customWidth="1"/>
    <col min="6914" max="6914" width="39.7109375" style="454" customWidth="1"/>
    <col min="6915" max="6915" width="16.85546875" style="454" customWidth="1"/>
    <col min="6916" max="6916" width="14.85546875" style="454" customWidth="1"/>
    <col min="6917" max="6917" width="16" style="454" customWidth="1"/>
    <col min="6918" max="6918" width="17.5703125" style="454" customWidth="1"/>
    <col min="6919" max="6919" width="17.28515625" style="454" customWidth="1"/>
    <col min="6920" max="6920" width="14.5703125" style="454" customWidth="1"/>
    <col min="6921" max="6921" width="17.85546875" style="454" customWidth="1"/>
    <col min="6922" max="6922" width="15.42578125" style="454" customWidth="1"/>
    <col min="6923" max="7168" width="11.7109375" style="454"/>
    <col min="7169" max="7169" width="9.5703125" style="454" customWidth="1"/>
    <col min="7170" max="7170" width="39.7109375" style="454" customWidth="1"/>
    <col min="7171" max="7171" width="16.85546875" style="454" customWidth="1"/>
    <col min="7172" max="7172" width="14.85546875" style="454" customWidth="1"/>
    <col min="7173" max="7173" width="16" style="454" customWidth="1"/>
    <col min="7174" max="7174" width="17.5703125" style="454" customWidth="1"/>
    <col min="7175" max="7175" width="17.28515625" style="454" customWidth="1"/>
    <col min="7176" max="7176" width="14.5703125" style="454" customWidth="1"/>
    <col min="7177" max="7177" width="17.85546875" style="454" customWidth="1"/>
    <col min="7178" max="7178" width="15.42578125" style="454" customWidth="1"/>
    <col min="7179" max="7424" width="11.7109375" style="454"/>
    <col min="7425" max="7425" width="9.5703125" style="454" customWidth="1"/>
    <col min="7426" max="7426" width="39.7109375" style="454" customWidth="1"/>
    <col min="7427" max="7427" width="16.85546875" style="454" customWidth="1"/>
    <col min="7428" max="7428" width="14.85546875" style="454" customWidth="1"/>
    <col min="7429" max="7429" width="16" style="454" customWidth="1"/>
    <col min="7430" max="7430" width="17.5703125" style="454" customWidth="1"/>
    <col min="7431" max="7431" width="17.28515625" style="454" customWidth="1"/>
    <col min="7432" max="7432" width="14.5703125" style="454" customWidth="1"/>
    <col min="7433" max="7433" width="17.85546875" style="454" customWidth="1"/>
    <col min="7434" max="7434" width="15.42578125" style="454" customWidth="1"/>
    <col min="7435" max="7680" width="11.7109375" style="454"/>
    <col min="7681" max="7681" width="9.5703125" style="454" customWidth="1"/>
    <col min="7682" max="7682" width="39.7109375" style="454" customWidth="1"/>
    <col min="7683" max="7683" width="16.85546875" style="454" customWidth="1"/>
    <col min="7684" max="7684" width="14.85546875" style="454" customWidth="1"/>
    <col min="7685" max="7685" width="16" style="454" customWidth="1"/>
    <col min="7686" max="7686" width="17.5703125" style="454" customWidth="1"/>
    <col min="7687" max="7687" width="17.28515625" style="454" customWidth="1"/>
    <col min="7688" max="7688" width="14.5703125" style="454" customWidth="1"/>
    <col min="7689" max="7689" width="17.85546875" style="454" customWidth="1"/>
    <col min="7690" max="7690" width="15.42578125" style="454" customWidth="1"/>
    <col min="7691" max="7936" width="11.7109375" style="454"/>
    <col min="7937" max="7937" width="9.5703125" style="454" customWidth="1"/>
    <col min="7938" max="7938" width="39.7109375" style="454" customWidth="1"/>
    <col min="7939" max="7939" width="16.85546875" style="454" customWidth="1"/>
    <col min="7940" max="7940" width="14.85546875" style="454" customWidth="1"/>
    <col min="7941" max="7941" width="16" style="454" customWidth="1"/>
    <col min="7942" max="7942" width="17.5703125" style="454" customWidth="1"/>
    <col min="7943" max="7943" width="17.28515625" style="454" customWidth="1"/>
    <col min="7944" max="7944" width="14.5703125" style="454" customWidth="1"/>
    <col min="7945" max="7945" width="17.85546875" style="454" customWidth="1"/>
    <col min="7946" max="7946" width="15.42578125" style="454" customWidth="1"/>
    <col min="7947" max="8192" width="11.7109375" style="454"/>
    <col min="8193" max="8193" width="9.5703125" style="454" customWidth="1"/>
    <col min="8194" max="8194" width="39.7109375" style="454" customWidth="1"/>
    <col min="8195" max="8195" width="16.85546875" style="454" customWidth="1"/>
    <col min="8196" max="8196" width="14.85546875" style="454" customWidth="1"/>
    <col min="8197" max="8197" width="16" style="454" customWidth="1"/>
    <col min="8198" max="8198" width="17.5703125" style="454" customWidth="1"/>
    <col min="8199" max="8199" width="17.28515625" style="454" customWidth="1"/>
    <col min="8200" max="8200" width="14.5703125" style="454" customWidth="1"/>
    <col min="8201" max="8201" width="17.85546875" style="454" customWidth="1"/>
    <col min="8202" max="8202" width="15.42578125" style="454" customWidth="1"/>
    <col min="8203" max="8448" width="11.7109375" style="454"/>
    <col min="8449" max="8449" width="9.5703125" style="454" customWidth="1"/>
    <col min="8450" max="8450" width="39.7109375" style="454" customWidth="1"/>
    <col min="8451" max="8451" width="16.85546875" style="454" customWidth="1"/>
    <col min="8452" max="8452" width="14.85546875" style="454" customWidth="1"/>
    <col min="8453" max="8453" width="16" style="454" customWidth="1"/>
    <col min="8454" max="8454" width="17.5703125" style="454" customWidth="1"/>
    <col min="8455" max="8455" width="17.28515625" style="454" customWidth="1"/>
    <col min="8456" max="8456" width="14.5703125" style="454" customWidth="1"/>
    <col min="8457" max="8457" width="17.85546875" style="454" customWidth="1"/>
    <col min="8458" max="8458" width="15.42578125" style="454" customWidth="1"/>
    <col min="8459" max="8704" width="11.7109375" style="454"/>
    <col min="8705" max="8705" width="9.5703125" style="454" customWidth="1"/>
    <col min="8706" max="8706" width="39.7109375" style="454" customWidth="1"/>
    <col min="8707" max="8707" width="16.85546875" style="454" customWidth="1"/>
    <col min="8708" max="8708" width="14.85546875" style="454" customWidth="1"/>
    <col min="8709" max="8709" width="16" style="454" customWidth="1"/>
    <col min="8710" max="8710" width="17.5703125" style="454" customWidth="1"/>
    <col min="8711" max="8711" width="17.28515625" style="454" customWidth="1"/>
    <col min="8712" max="8712" width="14.5703125" style="454" customWidth="1"/>
    <col min="8713" max="8713" width="17.85546875" style="454" customWidth="1"/>
    <col min="8714" max="8714" width="15.42578125" style="454" customWidth="1"/>
    <col min="8715" max="8960" width="11.7109375" style="454"/>
    <col min="8961" max="8961" width="9.5703125" style="454" customWidth="1"/>
    <col min="8962" max="8962" width="39.7109375" style="454" customWidth="1"/>
    <col min="8963" max="8963" width="16.85546875" style="454" customWidth="1"/>
    <col min="8964" max="8964" width="14.85546875" style="454" customWidth="1"/>
    <col min="8965" max="8965" width="16" style="454" customWidth="1"/>
    <col min="8966" max="8966" width="17.5703125" style="454" customWidth="1"/>
    <col min="8967" max="8967" width="17.28515625" style="454" customWidth="1"/>
    <col min="8968" max="8968" width="14.5703125" style="454" customWidth="1"/>
    <col min="8969" max="8969" width="17.85546875" style="454" customWidth="1"/>
    <col min="8970" max="8970" width="15.42578125" style="454" customWidth="1"/>
    <col min="8971" max="9216" width="11.7109375" style="454"/>
    <col min="9217" max="9217" width="9.5703125" style="454" customWidth="1"/>
    <col min="9218" max="9218" width="39.7109375" style="454" customWidth="1"/>
    <col min="9219" max="9219" width="16.85546875" style="454" customWidth="1"/>
    <col min="9220" max="9220" width="14.85546875" style="454" customWidth="1"/>
    <col min="9221" max="9221" width="16" style="454" customWidth="1"/>
    <col min="9222" max="9222" width="17.5703125" style="454" customWidth="1"/>
    <col min="9223" max="9223" width="17.28515625" style="454" customWidth="1"/>
    <col min="9224" max="9224" width="14.5703125" style="454" customWidth="1"/>
    <col min="9225" max="9225" width="17.85546875" style="454" customWidth="1"/>
    <col min="9226" max="9226" width="15.42578125" style="454" customWidth="1"/>
    <col min="9227" max="9472" width="11.7109375" style="454"/>
    <col min="9473" max="9473" width="9.5703125" style="454" customWidth="1"/>
    <col min="9474" max="9474" width="39.7109375" style="454" customWidth="1"/>
    <col min="9475" max="9475" width="16.85546875" style="454" customWidth="1"/>
    <col min="9476" max="9476" width="14.85546875" style="454" customWidth="1"/>
    <col min="9477" max="9477" width="16" style="454" customWidth="1"/>
    <col min="9478" max="9478" width="17.5703125" style="454" customWidth="1"/>
    <col min="9479" max="9479" width="17.28515625" style="454" customWidth="1"/>
    <col min="9480" max="9480" width="14.5703125" style="454" customWidth="1"/>
    <col min="9481" max="9481" width="17.85546875" style="454" customWidth="1"/>
    <col min="9482" max="9482" width="15.42578125" style="454" customWidth="1"/>
    <col min="9483" max="9728" width="11.7109375" style="454"/>
    <col min="9729" max="9729" width="9.5703125" style="454" customWidth="1"/>
    <col min="9730" max="9730" width="39.7109375" style="454" customWidth="1"/>
    <col min="9731" max="9731" width="16.85546875" style="454" customWidth="1"/>
    <col min="9732" max="9732" width="14.85546875" style="454" customWidth="1"/>
    <col min="9733" max="9733" width="16" style="454" customWidth="1"/>
    <col min="9734" max="9734" width="17.5703125" style="454" customWidth="1"/>
    <col min="9735" max="9735" width="17.28515625" style="454" customWidth="1"/>
    <col min="9736" max="9736" width="14.5703125" style="454" customWidth="1"/>
    <col min="9737" max="9737" width="17.85546875" style="454" customWidth="1"/>
    <col min="9738" max="9738" width="15.42578125" style="454" customWidth="1"/>
    <col min="9739" max="9984" width="11.7109375" style="454"/>
    <col min="9985" max="9985" width="9.5703125" style="454" customWidth="1"/>
    <col min="9986" max="9986" width="39.7109375" style="454" customWidth="1"/>
    <col min="9987" max="9987" width="16.85546875" style="454" customWidth="1"/>
    <col min="9988" max="9988" width="14.85546875" style="454" customWidth="1"/>
    <col min="9989" max="9989" width="16" style="454" customWidth="1"/>
    <col min="9990" max="9990" width="17.5703125" style="454" customWidth="1"/>
    <col min="9991" max="9991" width="17.28515625" style="454" customWidth="1"/>
    <col min="9992" max="9992" width="14.5703125" style="454" customWidth="1"/>
    <col min="9993" max="9993" width="17.85546875" style="454" customWidth="1"/>
    <col min="9994" max="9994" width="15.42578125" style="454" customWidth="1"/>
    <col min="9995" max="10240" width="11.7109375" style="454"/>
    <col min="10241" max="10241" width="9.5703125" style="454" customWidth="1"/>
    <col min="10242" max="10242" width="39.7109375" style="454" customWidth="1"/>
    <col min="10243" max="10243" width="16.85546875" style="454" customWidth="1"/>
    <col min="10244" max="10244" width="14.85546875" style="454" customWidth="1"/>
    <col min="10245" max="10245" width="16" style="454" customWidth="1"/>
    <col min="10246" max="10246" width="17.5703125" style="454" customWidth="1"/>
    <col min="10247" max="10247" width="17.28515625" style="454" customWidth="1"/>
    <col min="10248" max="10248" width="14.5703125" style="454" customWidth="1"/>
    <col min="10249" max="10249" width="17.85546875" style="454" customWidth="1"/>
    <col min="10250" max="10250" width="15.42578125" style="454" customWidth="1"/>
    <col min="10251" max="10496" width="11.7109375" style="454"/>
    <col min="10497" max="10497" width="9.5703125" style="454" customWidth="1"/>
    <col min="10498" max="10498" width="39.7109375" style="454" customWidth="1"/>
    <col min="10499" max="10499" width="16.85546875" style="454" customWidth="1"/>
    <col min="10500" max="10500" width="14.85546875" style="454" customWidth="1"/>
    <col min="10501" max="10501" width="16" style="454" customWidth="1"/>
    <col min="10502" max="10502" width="17.5703125" style="454" customWidth="1"/>
    <col min="10503" max="10503" width="17.28515625" style="454" customWidth="1"/>
    <col min="10504" max="10504" width="14.5703125" style="454" customWidth="1"/>
    <col min="10505" max="10505" width="17.85546875" style="454" customWidth="1"/>
    <col min="10506" max="10506" width="15.42578125" style="454" customWidth="1"/>
    <col min="10507" max="10752" width="11.7109375" style="454"/>
    <col min="10753" max="10753" width="9.5703125" style="454" customWidth="1"/>
    <col min="10754" max="10754" width="39.7109375" style="454" customWidth="1"/>
    <col min="10755" max="10755" width="16.85546875" style="454" customWidth="1"/>
    <col min="10756" max="10756" width="14.85546875" style="454" customWidth="1"/>
    <col min="10757" max="10757" width="16" style="454" customWidth="1"/>
    <col min="10758" max="10758" width="17.5703125" style="454" customWidth="1"/>
    <col min="10759" max="10759" width="17.28515625" style="454" customWidth="1"/>
    <col min="10760" max="10760" width="14.5703125" style="454" customWidth="1"/>
    <col min="10761" max="10761" width="17.85546875" style="454" customWidth="1"/>
    <col min="10762" max="10762" width="15.42578125" style="454" customWidth="1"/>
    <col min="10763" max="11008" width="11.7109375" style="454"/>
    <col min="11009" max="11009" width="9.5703125" style="454" customWidth="1"/>
    <col min="11010" max="11010" width="39.7109375" style="454" customWidth="1"/>
    <col min="11011" max="11011" width="16.85546875" style="454" customWidth="1"/>
    <col min="11012" max="11012" width="14.85546875" style="454" customWidth="1"/>
    <col min="11013" max="11013" width="16" style="454" customWidth="1"/>
    <col min="11014" max="11014" width="17.5703125" style="454" customWidth="1"/>
    <col min="11015" max="11015" width="17.28515625" style="454" customWidth="1"/>
    <col min="11016" max="11016" width="14.5703125" style="454" customWidth="1"/>
    <col min="11017" max="11017" width="17.85546875" style="454" customWidth="1"/>
    <col min="11018" max="11018" width="15.42578125" style="454" customWidth="1"/>
    <col min="11019" max="11264" width="11.7109375" style="454"/>
    <col min="11265" max="11265" width="9.5703125" style="454" customWidth="1"/>
    <col min="11266" max="11266" width="39.7109375" style="454" customWidth="1"/>
    <col min="11267" max="11267" width="16.85546875" style="454" customWidth="1"/>
    <col min="11268" max="11268" width="14.85546875" style="454" customWidth="1"/>
    <col min="11269" max="11269" width="16" style="454" customWidth="1"/>
    <col min="11270" max="11270" width="17.5703125" style="454" customWidth="1"/>
    <col min="11271" max="11271" width="17.28515625" style="454" customWidth="1"/>
    <col min="11272" max="11272" width="14.5703125" style="454" customWidth="1"/>
    <col min="11273" max="11273" width="17.85546875" style="454" customWidth="1"/>
    <col min="11274" max="11274" width="15.42578125" style="454" customWidth="1"/>
    <col min="11275" max="11520" width="11.7109375" style="454"/>
    <col min="11521" max="11521" width="9.5703125" style="454" customWidth="1"/>
    <col min="11522" max="11522" width="39.7109375" style="454" customWidth="1"/>
    <col min="11523" max="11523" width="16.85546875" style="454" customWidth="1"/>
    <col min="11524" max="11524" width="14.85546875" style="454" customWidth="1"/>
    <col min="11525" max="11525" width="16" style="454" customWidth="1"/>
    <col min="11526" max="11526" width="17.5703125" style="454" customWidth="1"/>
    <col min="11527" max="11527" width="17.28515625" style="454" customWidth="1"/>
    <col min="11528" max="11528" width="14.5703125" style="454" customWidth="1"/>
    <col min="11529" max="11529" width="17.85546875" style="454" customWidth="1"/>
    <col min="11530" max="11530" width="15.42578125" style="454" customWidth="1"/>
    <col min="11531" max="11776" width="11.7109375" style="454"/>
    <col min="11777" max="11777" width="9.5703125" style="454" customWidth="1"/>
    <col min="11778" max="11778" width="39.7109375" style="454" customWidth="1"/>
    <col min="11779" max="11779" width="16.85546875" style="454" customWidth="1"/>
    <col min="11780" max="11780" width="14.85546875" style="454" customWidth="1"/>
    <col min="11781" max="11781" width="16" style="454" customWidth="1"/>
    <col min="11782" max="11782" width="17.5703125" style="454" customWidth="1"/>
    <col min="11783" max="11783" width="17.28515625" style="454" customWidth="1"/>
    <col min="11784" max="11784" width="14.5703125" style="454" customWidth="1"/>
    <col min="11785" max="11785" width="17.85546875" style="454" customWidth="1"/>
    <col min="11786" max="11786" width="15.42578125" style="454" customWidth="1"/>
    <col min="11787" max="12032" width="11.7109375" style="454"/>
    <col min="12033" max="12033" width="9.5703125" style="454" customWidth="1"/>
    <col min="12034" max="12034" width="39.7109375" style="454" customWidth="1"/>
    <col min="12035" max="12035" width="16.85546875" style="454" customWidth="1"/>
    <col min="12036" max="12036" width="14.85546875" style="454" customWidth="1"/>
    <col min="12037" max="12037" width="16" style="454" customWidth="1"/>
    <col min="12038" max="12038" width="17.5703125" style="454" customWidth="1"/>
    <col min="12039" max="12039" width="17.28515625" style="454" customWidth="1"/>
    <col min="12040" max="12040" width="14.5703125" style="454" customWidth="1"/>
    <col min="12041" max="12041" width="17.85546875" style="454" customWidth="1"/>
    <col min="12042" max="12042" width="15.42578125" style="454" customWidth="1"/>
    <col min="12043" max="12288" width="11.7109375" style="454"/>
    <col min="12289" max="12289" width="9.5703125" style="454" customWidth="1"/>
    <col min="12290" max="12290" width="39.7109375" style="454" customWidth="1"/>
    <col min="12291" max="12291" width="16.85546875" style="454" customWidth="1"/>
    <col min="12292" max="12292" width="14.85546875" style="454" customWidth="1"/>
    <col min="12293" max="12293" width="16" style="454" customWidth="1"/>
    <col min="12294" max="12294" width="17.5703125" style="454" customWidth="1"/>
    <col min="12295" max="12295" width="17.28515625" style="454" customWidth="1"/>
    <col min="12296" max="12296" width="14.5703125" style="454" customWidth="1"/>
    <col min="12297" max="12297" width="17.85546875" style="454" customWidth="1"/>
    <col min="12298" max="12298" width="15.42578125" style="454" customWidth="1"/>
    <col min="12299" max="12544" width="11.7109375" style="454"/>
    <col min="12545" max="12545" width="9.5703125" style="454" customWidth="1"/>
    <col min="12546" max="12546" width="39.7109375" style="454" customWidth="1"/>
    <col min="12547" max="12547" width="16.85546875" style="454" customWidth="1"/>
    <col min="12548" max="12548" width="14.85546875" style="454" customWidth="1"/>
    <col min="12549" max="12549" width="16" style="454" customWidth="1"/>
    <col min="12550" max="12550" width="17.5703125" style="454" customWidth="1"/>
    <col min="12551" max="12551" width="17.28515625" style="454" customWidth="1"/>
    <col min="12552" max="12552" width="14.5703125" style="454" customWidth="1"/>
    <col min="12553" max="12553" width="17.85546875" style="454" customWidth="1"/>
    <col min="12554" max="12554" width="15.42578125" style="454" customWidth="1"/>
    <col min="12555" max="12800" width="11.7109375" style="454"/>
    <col min="12801" max="12801" width="9.5703125" style="454" customWidth="1"/>
    <col min="12802" max="12802" width="39.7109375" style="454" customWidth="1"/>
    <col min="12803" max="12803" width="16.85546875" style="454" customWidth="1"/>
    <col min="12804" max="12804" width="14.85546875" style="454" customWidth="1"/>
    <col min="12805" max="12805" width="16" style="454" customWidth="1"/>
    <col min="12806" max="12806" width="17.5703125" style="454" customWidth="1"/>
    <col min="12807" max="12807" width="17.28515625" style="454" customWidth="1"/>
    <col min="12808" max="12808" width="14.5703125" style="454" customWidth="1"/>
    <col min="12809" max="12809" width="17.85546875" style="454" customWidth="1"/>
    <col min="12810" max="12810" width="15.42578125" style="454" customWidth="1"/>
    <col min="12811" max="13056" width="11.7109375" style="454"/>
    <col min="13057" max="13057" width="9.5703125" style="454" customWidth="1"/>
    <col min="13058" max="13058" width="39.7109375" style="454" customWidth="1"/>
    <col min="13059" max="13059" width="16.85546875" style="454" customWidth="1"/>
    <col min="13060" max="13060" width="14.85546875" style="454" customWidth="1"/>
    <col min="13061" max="13061" width="16" style="454" customWidth="1"/>
    <col min="13062" max="13062" width="17.5703125" style="454" customWidth="1"/>
    <col min="13063" max="13063" width="17.28515625" style="454" customWidth="1"/>
    <col min="13064" max="13064" width="14.5703125" style="454" customWidth="1"/>
    <col min="13065" max="13065" width="17.85546875" style="454" customWidth="1"/>
    <col min="13066" max="13066" width="15.42578125" style="454" customWidth="1"/>
    <col min="13067" max="13312" width="11.7109375" style="454"/>
    <col min="13313" max="13313" width="9.5703125" style="454" customWidth="1"/>
    <col min="13314" max="13314" width="39.7109375" style="454" customWidth="1"/>
    <col min="13315" max="13315" width="16.85546875" style="454" customWidth="1"/>
    <col min="13316" max="13316" width="14.85546875" style="454" customWidth="1"/>
    <col min="13317" max="13317" width="16" style="454" customWidth="1"/>
    <col min="13318" max="13318" width="17.5703125" style="454" customWidth="1"/>
    <col min="13319" max="13319" width="17.28515625" style="454" customWidth="1"/>
    <col min="13320" max="13320" width="14.5703125" style="454" customWidth="1"/>
    <col min="13321" max="13321" width="17.85546875" style="454" customWidth="1"/>
    <col min="13322" max="13322" width="15.42578125" style="454" customWidth="1"/>
    <col min="13323" max="13568" width="11.7109375" style="454"/>
    <col min="13569" max="13569" width="9.5703125" style="454" customWidth="1"/>
    <col min="13570" max="13570" width="39.7109375" style="454" customWidth="1"/>
    <col min="13571" max="13571" width="16.85546875" style="454" customWidth="1"/>
    <col min="13572" max="13572" width="14.85546875" style="454" customWidth="1"/>
    <col min="13573" max="13573" width="16" style="454" customWidth="1"/>
    <col min="13574" max="13574" width="17.5703125" style="454" customWidth="1"/>
    <col min="13575" max="13575" width="17.28515625" style="454" customWidth="1"/>
    <col min="13576" max="13576" width="14.5703125" style="454" customWidth="1"/>
    <col min="13577" max="13577" width="17.85546875" style="454" customWidth="1"/>
    <col min="13578" max="13578" width="15.42578125" style="454" customWidth="1"/>
    <col min="13579" max="13824" width="11.7109375" style="454"/>
    <col min="13825" max="13825" width="9.5703125" style="454" customWidth="1"/>
    <col min="13826" max="13826" width="39.7109375" style="454" customWidth="1"/>
    <col min="13827" max="13827" width="16.85546875" style="454" customWidth="1"/>
    <col min="13828" max="13828" width="14.85546875" style="454" customWidth="1"/>
    <col min="13829" max="13829" width="16" style="454" customWidth="1"/>
    <col min="13830" max="13830" width="17.5703125" style="454" customWidth="1"/>
    <col min="13831" max="13831" width="17.28515625" style="454" customWidth="1"/>
    <col min="13832" max="13832" width="14.5703125" style="454" customWidth="1"/>
    <col min="13833" max="13833" width="17.85546875" style="454" customWidth="1"/>
    <col min="13834" max="13834" width="15.42578125" style="454" customWidth="1"/>
    <col min="13835" max="14080" width="11.7109375" style="454"/>
    <col min="14081" max="14081" width="9.5703125" style="454" customWidth="1"/>
    <col min="14082" max="14082" width="39.7109375" style="454" customWidth="1"/>
    <col min="14083" max="14083" width="16.85546875" style="454" customWidth="1"/>
    <col min="14084" max="14084" width="14.85546875" style="454" customWidth="1"/>
    <col min="14085" max="14085" width="16" style="454" customWidth="1"/>
    <col min="14086" max="14086" width="17.5703125" style="454" customWidth="1"/>
    <col min="14087" max="14087" width="17.28515625" style="454" customWidth="1"/>
    <col min="14088" max="14088" width="14.5703125" style="454" customWidth="1"/>
    <col min="14089" max="14089" width="17.85546875" style="454" customWidth="1"/>
    <col min="14090" max="14090" width="15.42578125" style="454" customWidth="1"/>
    <col min="14091" max="14336" width="11.7109375" style="454"/>
    <col min="14337" max="14337" width="9.5703125" style="454" customWidth="1"/>
    <col min="14338" max="14338" width="39.7109375" style="454" customWidth="1"/>
    <col min="14339" max="14339" width="16.85546875" style="454" customWidth="1"/>
    <col min="14340" max="14340" width="14.85546875" style="454" customWidth="1"/>
    <col min="14341" max="14341" width="16" style="454" customWidth="1"/>
    <col min="14342" max="14342" width="17.5703125" style="454" customWidth="1"/>
    <col min="14343" max="14343" width="17.28515625" style="454" customWidth="1"/>
    <col min="14344" max="14344" width="14.5703125" style="454" customWidth="1"/>
    <col min="14345" max="14345" width="17.85546875" style="454" customWidth="1"/>
    <col min="14346" max="14346" width="15.42578125" style="454" customWidth="1"/>
    <col min="14347" max="14592" width="11.7109375" style="454"/>
    <col min="14593" max="14593" width="9.5703125" style="454" customWidth="1"/>
    <col min="14594" max="14594" width="39.7109375" style="454" customWidth="1"/>
    <col min="14595" max="14595" width="16.85546875" style="454" customWidth="1"/>
    <col min="14596" max="14596" width="14.85546875" style="454" customWidth="1"/>
    <col min="14597" max="14597" width="16" style="454" customWidth="1"/>
    <col min="14598" max="14598" width="17.5703125" style="454" customWidth="1"/>
    <col min="14599" max="14599" width="17.28515625" style="454" customWidth="1"/>
    <col min="14600" max="14600" width="14.5703125" style="454" customWidth="1"/>
    <col min="14601" max="14601" width="17.85546875" style="454" customWidth="1"/>
    <col min="14602" max="14602" width="15.42578125" style="454" customWidth="1"/>
    <col min="14603" max="14848" width="11.7109375" style="454"/>
    <col min="14849" max="14849" width="9.5703125" style="454" customWidth="1"/>
    <col min="14850" max="14850" width="39.7109375" style="454" customWidth="1"/>
    <col min="14851" max="14851" width="16.85546875" style="454" customWidth="1"/>
    <col min="14852" max="14852" width="14.85546875" style="454" customWidth="1"/>
    <col min="14853" max="14853" width="16" style="454" customWidth="1"/>
    <col min="14854" max="14854" width="17.5703125" style="454" customWidth="1"/>
    <col min="14855" max="14855" width="17.28515625" style="454" customWidth="1"/>
    <col min="14856" max="14856" width="14.5703125" style="454" customWidth="1"/>
    <col min="14857" max="14857" width="17.85546875" style="454" customWidth="1"/>
    <col min="14858" max="14858" width="15.42578125" style="454" customWidth="1"/>
    <col min="14859" max="15104" width="11.7109375" style="454"/>
    <col min="15105" max="15105" width="9.5703125" style="454" customWidth="1"/>
    <col min="15106" max="15106" width="39.7109375" style="454" customWidth="1"/>
    <col min="15107" max="15107" width="16.85546875" style="454" customWidth="1"/>
    <col min="15108" max="15108" width="14.85546875" style="454" customWidth="1"/>
    <col min="15109" max="15109" width="16" style="454" customWidth="1"/>
    <col min="15110" max="15110" width="17.5703125" style="454" customWidth="1"/>
    <col min="15111" max="15111" width="17.28515625" style="454" customWidth="1"/>
    <col min="15112" max="15112" width="14.5703125" style="454" customWidth="1"/>
    <col min="15113" max="15113" width="17.85546875" style="454" customWidth="1"/>
    <col min="15114" max="15114" width="15.42578125" style="454" customWidth="1"/>
    <col min="15115" max="15360" width="11.7109375" style="454"/>
    <col min="15361" max="15361" width="9.5703125" style="454" customWidth="1"/>
    <col min="15362" max="15362" width="39.7109375" style="454" customWidth="1"/>
    <col min="15363" max="15363" width="16.85546875" style="454" customWidth="1"/>
    <col min="15364" max="15364" width="14.85546875" style="454" customWidth="1"/>
    <col min="15365" max="15365" width="16" style="454" customWidth="1"/>
    <col min="15366" max="15366" width="17.5703125" style="454" customWidth="1"/>
    <col min="15367" max="15367" width="17.28515625" style="454" customWidth="1"/>
    <col min="15368" max="15368" width="14.5703125" style="454" customWidth="1"/>
    <col min="15369" max="15369" width="17.85546875" style="454" customWidth="1"/>
    <col min="15370" max="15370" width="15.42578125" style="454" customWidth="1"/>
    <col min="15371" max="15616" width="11.7109375" style="454"/>
    <col min="15617" max="15617" width="9.5703125" style="454" customWidth="1"/>
    <col min="15618" max="15618" width="39.7109375" style="454" customWidth="1"/>
    <col min="15619" max="15619" width="16.85546875" style="454" customWidth="1"/>
    <col min="15620" max="15620" width="14.85546875" style="454" customWidth="1"/>
    <col min="15621" max="15621" width="16" style="454" customWidth="1"/>
    <col min="15622" max="15622" width="17.5703125" style="454" customWidth="1"/>
    <col min="15623" max="15623" width="17.28515625" style="454" customWidth="1"/>
    <col min="15624" max="15624" width="14.5703125" style="454" customWidth="1"/>
    <col min="15625" max="15625" width="17.85546875" style="454" customWidth="1"/>
    <col min="15626" max="15626" width="15.42578125" style="454" customWidth="1"/>
    <col min="15627" max="15872" width="11.7109375" style="454"/>
    <col min="15873" max="15873" width="9.5703125" style="454" customWidth="1"/>
    <col min="15874" max="15874" width="39.7109375" style="454" customWidth="1"/>
    <col min="15875" max="15875" width="16.85546875" style="454" customWidth="1"/>
    <col min="15876" max="15876" width="14.85546875" style="454" customWidth="1"/>
    <col min="15877" max="15877" width="16" style="454" customWidth="1"/>
    <col min="15878" max="15878" width="17.5703125" style="454" customWidth="1"/>
    <col min="15879" max="15879" width="17.28515625" style="454" customWidth="1"/>
    <col min="15880" max="15880" width="14.5703125" style="454" customWidth="1"/>
    <col min="15881" max="15881" width="17.85546875" style="454" customWidth="1"/>
    <col min="15882" max="15882" width="15.42578125" style="454" customWidth="1"/>
    <col min="15883" max="16128" width="11.7109375" style="454"/>
    <col min="16129" max="16129" width="9.5703125" style="454" customWidth="1"/>
    <col min="16130" max="16130" width="39.7109375" style="454" customWidth="1"/>
    <col min="16131" max="16131" width="16.85546875" style="454" customWidth="1"/>
    <col min="16132" max="16132" width="14.85546875" style="454" customWidth="1"/>
    <col min="16133" max="16133" width="16" style="454" customWidth="1"/>
    <col min="16134" max="16134" width="17.5703125" style="454" customWidth="1"/>
    <col min="16135" max="16135" width="17.28515625" style="454" customWidth="1"/>
    <col min="16136" max="16136" width="14.5703125" style="454" customWidth="1"/>
    <col min="16137" max="16137" width="17.85546875" style="454" customWidth="1"/>
    <col min="16138" max="16138" width="15.42578125" style="454" customWidth="1"/>
    <col min="16139" max="16384" width="11.7109375" style="454"/>
  </cols>
  <sheetData>
    <row r="1" spans="1:10">
      <c r="J1" s="455" t="s">
        <v>1660</v>
      </c>
    </row>
    <row r="2" spans="1:10">
      <c r="A2" s="658" t="s">
        <v>1594</v>
      </c>
      <c r="B2" s="658"/>
      <c r="C2" s="658"/>
      <c r="D2" s="658"/>
      <c r="E2" s="658"/>
      <c r="F2" s="658"/>
      <c r="G2" s="658"/>
      <c r="H2" s="658"/>
      <c r="I2" s="658"/>
      <c r="J2" s="658"/>
    </row>
    <row r="3" spans="1:10">
      <c r="A3" s="658" t="s">
        <v>1595</v>
      </c>
      <c r="B3" s="658"/>
      <c r="C3" s="658"/>
      <c r="D3" s="658"/>
      <c r="E3" s="658"/>
      <c r="F3" s="658"/>
      <c r="G3" s="658"/>
      <c r="H3" s="658"/>
      <c r="I3" s="658"/>
      <c r="J3" s="658"/>
    </row>
    <row r="4" spans="1:10">
      <c r="A4" s="658" t="s">
        <v>1596</v>
      </c>
      <c r="B4" s="658"/>
      <c r="C4" s="658"/>
      <c r="D4" s="658"/>
      <c r="E4" s="658"/>
      <c r="F4" s="658"/>
      <c r="G4" s="658"/>
      <c r="H4" s="658"/>
      <c r="I4" s="658"/>
      <c r="J4" s="658"/>
    </row>
    <row r="5" spans="1:10" ht="15.75">
      <c r="A5" s="708" t="s">
        <v>1597</v>
      </c>
      <c r="B5" s="708"/>
      <c r="C5" s="708"/>
      <c r="D5" s="708"/>
      <c r="E5" s="708"/>
      <c r="F5" s="708"/>
      <c r="G5" s="708"/>
      <c r="H5" s="708"/>
      <c r="I5" s="708"/>
      <c r="J5" s="708"/>
    </row>
    <row r="6" spans="1:10" ht="15.6" customHeight="1">
      <c r="A6" s="709" t="s">
        <v>1598</v>
      </c>
      <c r="B6" s="709"/>
      <c r="C6" s="709"/>
      <c r="D6" s="709"/>
      <c r="E6" s="709"/>
      <c r="F6" s="709"/>
      <c r="G6" s="709"/>
      <c r="H6" s="709"/>
      <c r="I6" s="709"/>
      <c r="J6" s="709"/>
    </row>
    <row r="8" spans="1:10">
      <c r="A8" s="710" t="s">
        <v>762</v>
      </c>
      <c r="B8" s="710" t="s">
        <v>770</v>
      </c>
      <c r="C8" s="712" t="s">
        <v>1599</v>
      </c>
      <c r="D8" s="712"/>
      <c r="E8" s="712"/>
      <c r="F8" s="712"/>
      <c r="G8" s="712"/>
      <c r="H8" s="712"/>
      <c r="I8" s="712"/>
      <c r="J8" s="712"/>
    </row>
    <row r="9" spans="1:10" ht="25.5">
      <c r="A9" s="711"/>
      <c r="B9" s="711"/>
      <c r="C9" s="456" t="s">
        <v>1600</v>
      </c>
      <c r="D9" s="456" t="s">
        <v>1601</v>
      </c>
      <c r="E9" s="456" t="s">
        <v>1496</v>
      </c>
      <c r="F9" s="456" t="s">
        <v>1497</v>
      </c>
      <c r="G9" s="456" t="s">
        <v>1498</v>
      </c>
      <c r="H9" s="456" t="s">
        <v>1499</v>
      </c>
      <c r="I9" s="456" t="s">
        <v>1602</v>
      </c>
      <c r="J9" s="456" t="s">
        <v>307</v>
      </c>
    </row>
    <row r="10" spans="1:10">
      <c r="A10" s="303" t="s">
        <v>777</v>
      </c>
      <c r="B10" s="457" t="s">
        <v>442</v>
      </c>
      <c r="C10" s="458">
        <v>1496685469.1899991</v>
      </c>
      <c r="D10" s="459">
        <v>1285925234.5</v>
      </c>
      <c r="E10" s="458">
        <v>1629555960.7699988</v>
      </c>
      <c r="F10" s="458">
        <v>1059355777.6600004</v>
      </c>
      <c r="G10" s="458">
        <v>1682775043.8899999</v>
      </c>
      <c r="H10" s="458">
        <v>879296329.21999967</v>
      </c>
      <c r="I10" s="458">
        <v>970692775.62</v>
      </c>
      <c r="J10" s="458">
        <f>SUM(C10:I10)</f>
        <v>9004286590.8499985</v>
      </c>
    </row>
    <row r="11" spans="1:10">
      <c r="A11" s="303" t="s">
        <v>778</v>
      </c>
      <c r="B11" s="457" t="s">
        <v>1603</v>
      </c>
      <c r="C11" s="458">
        <v>119954621.17</v>
      </c>
      <c r="D11" s="458">
        <v>181068348</v>
      </c>
      <c r="E11" s="458">
        <v>139654365.34</v>
      </c>
      <c r="F11" s="458">
        <v>49963103.5</v>
      </c>
      <c r="G11" s="458">
        <v>73390507</v>
      </c>
      <c r="H11" s="458">
        <v>40159241.109999999</v>
      </c>
      <c r="I11" s="458">
        <v>53299879.700000003</v>
      </c>
      <c r="J11" s="458">
        <f t="shared" ref="J11:J74" si="0">SUM(C11:I11)</f>
        <v>657490065.82000005</v>
      </c>
    </row>
    <row r="12" spans="1:10">
      <c r="A12" s="303" t="s">
        <v>779</v>
      </c>
      <c r="B12" s="457" t="s">
        <v>445</v>
      </c>
      <c r="C12" s="458">
        <v>28711764</v>
      </c>
      <c r="D12" s="458">
        <v>23798040</v>
      </c>
      <c r="E12" s="458">
        <v>34840008</v>
      </c>
      <c r="F12" s="458">
        <v>22720721</v>
      </c>
      <c r="G12" s="458">
        <v>32659300</v>
      </c>
      <c r="H12" s="458">
        <v>22447850</v>
      </c>
      <c r="I12" s="458">
        <v>21765170</v>
      </c>
      <c r="J12" s="458">
        <f t="shared" si="0"/>
        <v>186942853</v>
      </c>
    </row>
    <row r="13" spans="1:10">
      <c r="A13" s="303" t="s">
        <v>843</v>
      </c>
      <c r="B13" s="457" t="s">
        <v>446</v>
      </c>
      <c r="C13" s="458">
        <v>67332001.209999993</v>
      </c>
      <c r="D13" s="458">
        <v>59233454.190000005</v>
      </c>
      <c r="E13" s="458">
        <v>55159540.470000006</v>
      </c>
      <c r="F13" s="458">
        <v>22023357.640000001</v>
      </c>
      <c r="G13" s="458">
        <v>64093631.819999993</v>
      </c>
      <c r="H13" s="458">
        <v>34860287.68</v>
      </c>
      <c r="I13" s="458">
        <v>42715207.5</v>
      </c>
      <c r="J13" s="458">
        <f t="shared" si="0"/>
        <v>345417480.50999999</v>
      </c>
    </row>
    <row r="14" spans="1:10">
      <c r="A14" s="303" t="s">
        <v>826</v>
      </c>
      <c r="B14" s="457" t="s">
        <v>447</v>
      </c>
      <c r="C14" s="458">
        <v>0</v>
      </c>
      <c r="D14" s="458">
        <v>0</v>
      </c>
      <c r="E14" s="458">
        <v>0</v>
      </c>
      <c r="F14" s="458">
        <v>0</v>
      </c>
      <c r="G14" s="458">
        <v>0</v>
      </c>
      <c r="H14" s="458">
        <v>0</v>
      </c>
      <c r="I14" s="458">
        <v>1231609</v>
      </c>
      <c r="J14" s="458">
        <f t="shared" si="0"/>
        <v>1231609</v>
      </c>
    </row>
    <row r="15" spans="1:10">
      <c r="A15" s="303" t="s">
        <v>827</v>
      </c>
      <c r="B15" s="457" t="s">
        <v>1604</v>
      </c>
      <c r="C15" s="458">
        <v>20439698</v>
      </c>
      <c r="D15" s="458">
        <v>0</v>
      </c>
      <c r="E15" s="458">
        <v>4874986.5</v>
      </c>
      <c r="F15" s="458">
        <v>20207035.5</v>
      </c>
      <c r="G15" s="458">
        <v>14817435.029999999</v>
      </c>
      <c r="H15" s="458">
        <v>75869316</v>
      </c>
      <c r="I15" s="458">
        <v>41003419.399999999</v>
      </c>
      <c r="J15" s="458">
        <f t="shared" si="0"/>
        <v>177211890.43000001</v>
      </c>
    </row>
    <row r="16" spans="1:10">
      <c r="A16" s="303" t="s">
        <v>780</v>
      </c>
      <c r="B16" s="457" t="s">
        <v>450</v>
      </c>
      <c r="C16" s="458">
        <v>64608699.289999992</v>
      </c>
      <c r="D16" s="458">
        <v>52630841.989999995</v>
      </c>
      <c r="E16" s="458">
        <v>71796538.889999986</v>
      </c>
      <c r="F16" s="458">
        <v>45137615.969999999</v>
      </c>
      <c r="G16" s="458">
        <v>72612585.729999989</v>
      </c>
      <c r="H16" s="458">
        <v>38245024.140000001</v>
      </c>
      <c r="I16" s="458">
        <v>44248297.790000007</v>
      </c>
      <c r="J16" s="458">
        <f t="shared" si="0"/>
        <v>389279603.79999995</v>
      </c>
    </row>
    <row r="17" spans="1:10">
      <c r="A17" s="303" t="s">
        <v>828</v>
      </c>
      <c r="B17" s="457" t="s">
        <v>1605</v>
      </c>
      <c r="C17" s="458">
        <v>0</v>
      </c>
      <c r="D17" s="458">
        <v>0</v>
      </c>
      <c r="E17" s="458">
        <v>0</v>
      </c>
      <c r="F17" s="458">
        <v>0</v>
      </c>
      <c r="G17" s="458"/>
      <c r="H17" s="458">
        <v>0</v>
      </c>
      <c r="I17" s="458">
        <v>0</v>
      </c>
      <c r="J17" s="458">
        <f t="shared" si="0"/>
        <v>0</v>
      </c>
    </row>
    <row r="18" spans="1:10">
      <c r="A18" s="303" t="s">
        <v>781</v>
      </c>
      <c r="B18" s="457" t="s">
        <v>452</v>
      </c>
      <c r="C18" s="458">
        <v>3578597</v>
      </c>
      <c r="D18" s="458">
        <v>24495070</v>
      </c>
      <c r="E18" s="458">
        <v>13507673.050000001</v>
      </c>
      <c r="F18" s="458">
        <v>15559632</v>
      </c>
      <c r="G18" s="458">
        <v>20177863</v>
      </c>
      <c r="H18" s="458">
        <v>2661320</v>
      </c>
      <c r="I18" s="458">
        <v>11774856</v>
      </c>
      <c r="J18" s="458">
        <f t="shared" si="0"/>
        <v>91755011.049999997</v>
      </c>
    </row>
    <row r="19" spans="1:10">
      <c r="A19" s="303" t="s">
        <v>829</v>
      </c>
      <c r="B19" s="457" t="s">
        <v>1606</v>
      </c>
      <c r="C19" s="458">
        <v>1098000</v>
      </c>
      <c r="D19" s="458">
        <v>13846999</v>
      </c>
      <c r="E19" s="458">
        <v>55979822.18</v>
      </c>
      <c r="F19" s="458">
        <v>2014750</v>
      </c>
      <c r="G19" s="458">
        <v>1562000</v>
      </c>
      <c r="H19" s="458">
        <v>139101326.18000001</v>
      </c>
      <c r="I19" s="458">
        <v>60000</v>
      </c>
      <c r="J19" s="458">
        <f t="shared" si="0"/>
        <v>213662897.36000001</v>
      </c>
    </row>
    <row r="20" spans="1:10">
      <c r="A20" s="303" t="s">
        <v>782</v>
      </c>
      <c r="B20" s="457" t="s">
        <v>455</v>
      </c>
      <c r="C20" s="458">
        <v>97586331.569999993</v>
      </c>
      <c r="D20" s="458">
        <v>70365820.549999997</v>
      </c>
      <c r="E20" s="458">
        <v>31687638.25</v>
      </c>
      <c r="F20" s="458">
        <v>21264839.300000001</v>
      </c>
      <c r="G20" s="458">
        <v>82405995.400000006</v>
      </c>
      <c r="H20" s="458">
        <v>74310723.5</v>
      </c>
      <c r="I20" s="458">
        <v>112347266.09999999</v>
      </c>
      <c r="J20" s="458">
        <f t="shared" si="0"/>
        <v>489968614.67000008</v>
      </c>
    </row>
    <row r="21" spans="1:10">
      <c r="A21" s="303" t="s">
        <v>820</v>
      </c>
      <c r="B21" s="457" t="s">
        <v>457</v>
      </c>
      <c r="C21" s="458">
        <v>4040400</v>
      </c>
      <c r="D21" s="458">
        <v>18906253</v>
      </c>
      <c r="E21" s="458">
        <v>10949791</v>
      </c>
      <c r="F21" s="458">
        <v>9654605</v>
      </c>
      <c r="G21" s="458">
        <v>14244190</v>
      </c>
      <c r="H21" s="458">
        <v>1867416</v>
      </c>
      <c r="I21" s="458">
        <v>6939139.8499999996</v>
      </c>
      <c r="J21" s="458">
        <f t="shared" si="0"/>
        <v>66601794.850000001</v>
      </c>
    </row>
    <row r="22" spans="1:10">
      <c r="A22" s="303" t="s">
        <v>783</v>
      </c>
      <c r="B22" s="457" t="s">
        <v>1607</v>
      </c>
      <c r="C22" s="458">
        <v>25646437.289999999</v>
      </c>
      <c r="D22" s="458">
        <v>40521397</v>
      </c>
      <c r="E22" s="458">
        <v>34832862.780000001</v>
      </c>
      <c r="F22" s="458">
        <v>14585941</v>
      </c>
      <c r="G22" s="458">
        <v>57630472.719999999</v>
      </c>
      <c r="H22" s="458">
        <v>20749462.099999998</v>
      </c>
      <c r="I22" s="458">
        <v>2423869.4299999997</v>
      </c>
      <c r="J22" s="458">
        <f t="shared" si="0"/>
        <v>196390442.31999999</v>
      </c>
    </row>
    <row r="23" spans="1:10">
      <c r="A23" s="303" t="s">
        <v>784</v>
      </c>
      <c r="B23" s="457" t="s">
        <v>459</v>
      </c>
      <c r="C23" s="458">
        <v>0</v>
      </c>
      <c r="D23" s="458">
        <v>717275</v>
      </c>
      <c r="E23" s="458"/>
      <c r="F23" s="458">
        <v>0</v>
      </c>
      <c r="G23" s="458">
        <v>0</v>
      </c>
      <c r="H23" s="458">
        <v>799666.68</v>
      </c>
      <c r="I23" s="458">
        <v>1912500</v>
      </c>
      <c r="J23" s="458">
        <f t="shared" si="0"/>
        <v>3429441.68</v>
      </c>
    </row>
    <row r="24" spans="1:10" ht="25.5">
      <c r="A24" s="303" t="s">
        <v>815</v>
      </c>
      <c r="B24" s="460" t="s">
        <v>1608</v>
      </c>
      <c r="C24" s="458">
        <v>49600</v>
      </c>
      <c r="D24" s="458">
        <v>0</v>
      </c>
      <c r="E24" s="458">
        <v>0</v>
      </c>
      <c r="F24" s="458">
        <v>0</v>
      </c>
      <c r="G24" s="458"/>
      <c r="H24" s="458">
        <v>0</v>
      </c>
      <c r="I24" s="458">
        <v>0</v>
      </c>
      <c r="J24" s="458">
        <f t="shared" si="0"/>
        <v>49600</v>
      </c>
    </row>
    <row r="25" spans="1:10" s="464" customFormat="1">
      <c r="A25" s="461" t="s">
        <v>785</v>
      </c>
      <c r="B25" s="462" t="s">
        <v>1609</v>
      </c>
      <c r="C25" s="463">
        <v>7794917.6600000001</v>
      </c>
      <c r="D25" s="463">
        <v>5677452.3200000003</v>
      </c>
      <c r="E25" s="463">
        <v>10022461.939999999</v>
      </c>
      <c r="F25" s="463">
        <v>725485</v>
      </c>
      <c r="G25" s="463">
        <v>9209625.0599999987</v>
      </c>
      <c r="H25" s="463">
        <v>2530004.67</v>
      </c>
      <c r="I25" s="463">
        <v>3904592.2</v>
      </c>
      <c r="J25" s="463">
        <f>SUM(C25:I25)</f>
        <v>39864538.850000001</v>
      </c>
    </row>
    <row r="26" spans="1:10">
      <c r="A26" s="303" t="s">
        <v>1610</v>
      </c>
      <c r="B26" s="457" t="s">
        <v>1611</v>
      </c>
      <c r="C26" s="458">
        <v>0</v>
      </c>
      <c r="D26" s="458">
        <v>0</v>
      </c>
      <c r="E26" s="458">
        <v>0</v>
      </c>
      <c r="F26" s="458">
        <v>0</v>
      </c>
      <c r="G26" s="458">
        <v>2281000</v>
      </c>
      <c r="H26" s="458">
        <v>0</v>
      </c>
      <c r="I26" s="458">
        <v>0</v>
      </c>
      <c r="J26" s="458">
        <f t="shared" si="0"/>
        <v>2281000</v>
      </c>
    </row>
    <row r="27" spans="1:10">
      <c r="A27" s="303" t="s">
        <v>831</v>
      </c>
      <c r="B27" s="457" t="s">
        <v>1612</v>
      </c>
      <c r="C27" s="458">
        <v>0</v>
      </c>
      <c r="D27" s="458">
        <v>0</v>
      </c>
      <c r="E27" s="458">
        <v>0</v>
      </c>
      <c r="F27" s="458">
        <v>0</v>
      </c>
      <c r="G27" s="458"/>
      <c r="H27" s="458">
        <v>0</v>
      </c>
      <c r="I27" s="458">
        <v>0</v>
      </c>
      <c r="J27" s="458">
        <f t="shared" si="0"/>
        <v>0</v>
      </c>
    </row>
    <row r="28" spans="1:10">
      <c r="A28" s="303" t="s">
        <v>786</v>
      </c>
      <c r="B28" s="457" t="s">
        <v>471</v>
      </c>
      <c r="C28" s="458">
        <v>59643475.109999999</v>
      </c>
      <c r="D28" s="458">
        <v>46576658.859999999</v>
      </c>
      <c r="E28" s="458">
        <v>54701589.460000008</v>
      </c>
      <c r="F28" s="458">
        <v>40656993.939999998</v>
      </c>
      <c r="G28" s="458">
        <v>57773642.839999996</v>
      </c>
      <c r="H28" s="458">
        <v>29631214.479999997</v>
      </c>
      <c r="I28" s="458">
        <v>38876397.859999992</v>
      </c>
      <c r="J28" s="458">
        <f t="shared" si="0"/>
        <v>327859972.55000001</v>
      </c>
    </row>
    <row r="29" spans="1:10">
      <c r="A29" s="303" t="s">
        <v>787</v>
      </c>
      <c r="B29" s="457" t="s">
        <v>472</v>
      </c>
      <c r="C29" s="458">
        <v>29602586.539999999</v>
      </c>
      <c r="D29" s="458">
        <v>19480678.710000001</v>
      </c>
      <c r="E29" s="458">
        <v>27664156.48</v>
      </c>
      <c r="F29" s="458">
        <v>26877199.280000001</v>
      </c>
      <c r="G29" s="458">
        <v>22369639.099999998</v>
      </c>
      <c r="H29" s="458">
        <v>21424554.899999999</v>
      </c>
      <c r="I29" s="458">
        <v>20003045.690000001</v>
      </c>
      <c r="J29" s="458">
        <f t="shared" si="0"/>
        <v>167421860.69999999</v>
      </c>
    </row>
    <row r="30" spans="1:10">
      <c r="A30" s="303" t="s">
        <v>788</v>
      </c>
      <c r="B30" s="457" t="s">
        <v>1613</v>
      </c>
      <c r="C30" s="458">
        <v>8077639.9199999999</v>
      </c>
      <c r="D30" s="458">
        <v>11336978.41</v>
      </c>
      <c r="E30" s="458">
        <v>4598864.25</v>
      </c>
      <c r="F30" s="458">
        <v>3801530.67</v>
      </c>
      <c r="G30" s="458">
        <v>3217018.71</v>
      </c>
      <c r="H30" s="458">
        <v>4139764.8</v>
      </c>
      <c r="I30" s="458">
        <v>4471460</v>
      </c>
      <c r="J30" s="458">
        <f t="shared" si="0"/>
        <v>39643256.759999998</v>
      </c>
    </row>
    <row r="31" spans="1:10">
      <c r="A31" s="303" t="s">
        <v>789</v>
      </c>
      <c r="B31" s="457" t="s">
        <v>1614</v>
      </c>
      <c r="C31" s="458">
        <v>69866901.609999999</v>
      </c>
      <c r="D31" s="458">
        <v>53799621.640000001</v>
      </c>
      <c r="E31" s="458">
        <v>65413431.749999985</v>
      </c>
      <c r="F31" s="458">
        <v>50705224.279999994</v>
      </c>
      <c r="G31" s="458">
        <v>57295305.920000009</v>
      </c>
      <c r="H31" s="458">
        <v>36801812.150000006</v>
      </c>
      <c r="I31" s="458">
        <v>42549646.599999994</v>
      </c>
      <c r="J31" s="458">
        <f t="shared" si="0"/>
        <v>376431943.95000005</v>
      </c>
    </row>
    <row r="32" spans="1:10">
      <c r="A32" s="303" t="s">
        <v>790</v>
      </c>
      <c r="B32" s="457" t="s">
        <v>1615</v>
      </c>
      <c r="C32" s="458">
        <v>80152112.239999995</v>
      </c>
      <c r="D32" s="458">
        <v>49263511.589999996</v>
      </c>
      <c r="E32" s="458">
        <v>68855729.400000006</v>
      </c>
      <c r="F32" s="458">
        <v>47066224.899999991</v>
      </c>
      <c r="G32" s="458">
        <v>51341138.090000004</v>
      </c>
      <c r="H32" s="458">
        <v>39272654.649999999</v>
      </c>
      <c r="I32" s="458">
        <v>41287522.480000004</v>
      </c>
      <c r="J32" s="458">
        <f t="shared" si="0"/>
        <v>377238893.35000002</v>
      </c>
    </row>
    <row r="33" spans="1:10">
      <c r="A33" s="303" t="s">
        <v>791</v>
      </c>
      <c r="B33" s="457" t="s">
        <v>1616</v>
      </c>
      <c r="C33" s="458">
        <v>16562037.320000004</v>
      </c>
      <c r="D33" s="458">
        <v>8630200.8199999984</v>
      </c>
      <c r="E33" s="458">
        <v>14875429.449999999</v>
      </c>
      <c r="F33" s="458">
        <v>9160601.1699999981</v>
      </c>
      <c r="G33" s="458">
        <v>13477654.76</v>
      </c>
      <c r="H33" s="458">
        <v>6667115.2300000004</v>
      </c>
      <c r="I33" s="458">
        <v>9721786.4000000004</v>
      </c>
      <c r="J33" s="458">
        <f t="shared" si="0"/>
        <v>79094825.150000006</v>
      </c>
    </row>
    <row r="34" spans="1:10">
      <c r="A34" s="303" t="s">
        <v>792</v>
      </c>
      <c r="B34" s="457" t="s">
        <v>1617</v>
      </c>
      <c r="C34" s="458">
        <v>18289206.530000001</v>
      </c>
      <c r="D34" s="458">
        <v>29871254.41</v>
      </c>
      <c r="E34" s="458">
        <v>22562167.399999999</v>
      </c>
      <c r="F34" s="458">
        <v>19987943.640000004</v>
      </c>
      <c r="G34" s="458">
        <v>23541238.549999997</v>
      </c>
      <c r="H34" s="458">
        <v>9542082.9800000004</v>
      </c>
      <c r="I34" s="458">
        <v>17583410.43</v>
      </c>
      <c r="J34" s="458">
        <f t="shared" si="0"/>
        <v>141377303.94</v>
      </c>
    </row>
    <row r="35" spans="1:10" ht="25.5">
      <c r="A35" s="303" t="s">
        <v>793</v>
      </c>
      <c r="B35" s="457" t="s">
        <v>1618</v>
      </c>
      <c r="C35" s="458">
        <v>48912443.030000001</v>
      </c>
      <c r="D35" s="458">
        <v>36333432.770000003</v>
      </c>
      <c r="E35" s="458">
        <v>24810669.350000001</v>
      </c>
      <c r="F35" s="458">
        <v>22194986.73</v>
      </c>
      <c r="G35" s="458">
        <v>29157802.859999999</v>
      </c>
      <c r="H35" s="458">
        <v>8839868.5999999996</v>
      </c>
      <c r="I35" s="458">
        <v>31896516.860000003</v>
      </c>
      <c r="J35" s="458">
        <f t="shared" si="0"/>
        <v>202145720.20000002</v>
      </c>
    </row>
    <row r="36" spans="1:10">
      <c r="A36" s="303" t="s">
        <v>794</v>
      </c>
      <c r="B36" s="457" t="s">
        <v>1619</v>
      </c>
      <c r="C36" s="458">
        <v>4801440.6500000004</v>
      </c>
      <c r="D36" s="458">
        <v>1429539</v>
      </c>
      <c r="E36" s="458">
        <v>3993075.0700000003</v>
      </c>
      <c r="F36" s="458">
        <v>5577907.4099999992</v>
      </c>
      <c r="G36" s="458">
        <v>5295055.5</v>
      </c>
      <c r="H36" s="458">
        <v>1809012.69</v>
      </c>
      <c r="I36" s="458">
        <v>1442449</v>
      </c>
      <c r="J36" s="458">
        <f t="shared" si="0"/>
        <v>24348479.32</v>
      </c>
    </row>
    <row r="37" spans="1:10">
      <c r="A37" s="303" t="s">
        <v>795</v>
      </c>
      <c r="B37" s="457" t="s">
        <v>486</v>
      </c>
      <c r="C37" s="458">
        <v>94534702.439999998</v>
      </c>
      <c r="D37" s="458">
        <v>92577361.640000001</v>
      </c>
      <c r="E37" s="458">
        <v>134257788.84</v>
      </c>
      <c r="F37" s="458">
        <v>74713979.079999998</v>
      </c>
      <c r="G37" s="458">
        <v>92654465.449999988</v>
      </c>
      <c r="H37" s="458">
        <v>58137916.410000004</v>
      </c>
      <c r="I37" s="458">
        <v>73707120.640000001</v>
      </c>
      <c r="J37" s="458">
        <f t="shared" si="0"/>
        <v>620583334.49999988</v>
      </c>
    </row>
    <row r="38" spans="1:10">
      <c r="A38" s="303" t="s">
        <v>894</v>
      </c>
      <c r="B38" s="201" t="s">
        <v>1620</v>
      </c>
      <c r="C38" s="458">
        <v>440000</v>
      </c>
      <c r="D38" s="458">
        <v>116375</v>
      </c>
      <c r="E38" s="458">
        <v>295870</v>
      </c>
      <c r="F38" s="458">
        <v>2889069</v>
      </c>
      <c r="G38" s="458">
        <v>324000</v>
      </c>
      <c r="H38" s="458">
        <v>947475</v>
      </c>
      <c r="I38" s="458">
        <v>806545</v>
      </c>
      <c r="J38" s="458">
        <f t="shared" si="0"/>
        <v>5819334</v>
      </c>
    </row>
    <row r="39" spans="1:10">
      <c r="A39" s="303" t="s">
        <v>821</v>
      </c>
      <c r="B39" s="457" t="s">
        <v>488</v>
      </c>
      <c r="C39" s="458">
        <v>3866243</v>
      </c>
      <c r="D39" s="458">
        <v>3624823.38</v>
      </c>
      <c r="E39" s="458">
        <v>5372922</v>
      </c>
      <c r="F39" s="458">
        <v>5660359.3499999996</v>
      </c>
      <c r="G39" s="458">
        <v>5735713</v>
      </c>
      <c r="H39" s="458">
        <v>2586849.7999999998</v>
      </c>
      <c r="I39" s="458">
        <v>1746549.27</v>
      </c>
      <c r="J39" s="458">
        <f t="shared" si="0"/>
        <v>28593459.799999997</v>
      </c>
    </row>
    <row r="40" spans="1:10">
      <c r="A40" s="303" t="s">
        <v>796</v>
      </c>
      <c r="B40" s="457" t="s">
        <v>1621</v>
      </c>
      <c r="C40" s="458">
        <v>12487774.15</v>
      </c>
      <c r="D40" s="458">
        <v>7169000.1900000004</v>
      </c>
      <c r="E40" s="458">
        <v>10089843.74</v>
      </c>
      <c r="F40" s="458">
        <v>6722900.8799999999</v>
      </c>
      <c r="G40" s="458">
        <v>5686961.5</v>
      </c>
      <c r="H40" s="458">
        <v>5783558.4100000001</v>
      </c>
      <c r="I40" s="458">
        <v>7991900.3699999992</v>
      </c>
      <c r="J40" s="458">
        <f t="shared" si="0"/>
        <v>55931939.240000002</v>
      </c>
    </row>
    <row r="41" spans="1:10" ht="25.5">
      <c r="A41" s="303" t="s">
        <v>797</v>
      </c>
      <c r="B41" s="457" t="s">
        <v>490</v>
      </c>
      <c r="C41" s="458">
        <v>44445343.699999996</v>
      </c>
      <c r="D41" s="458">
        <v>34896485.609999999</v>
      </c>
      <c r="E41" s="458">
        <v>32726866.240000002</v>
      </c>
      <c r="F41" s="458">
        <v>34258906.199999996</v>
      </c>
      <c r="G41" s="458">
        <v>39540273.669999994</v>
      </c>
      <c r="H41" s="458">
        <v>21467837</v>
      </c>
      <c r="I41" s="458">
        <v>35910002</v>
      </c>
      <c r="J41" s="458">
        <f t="shared" si="0"/>
        <v>243245714.41999999</v>
      </c>
    </row>
    <row r="42" spans="1:10">
      <c r="A42" s="303" t="s">
        <v>798</v>
      </c>
      <c r="B42" s="457" t="s">
        <v>491</v>
      </c>
      <c r="C42" s="458">
        <v>10931582.15</v>
      </c>
      <c r="D42" s="458">
        <v>10076046.450000001</v>
      </c>
      <c r="E42" s="458">
        <v>9063689.1999999993</v>
      </c>
      <c r="F42" s="458">
        <v>10440550.870000001</v>
      </c>
      <c r="G42" s="458">
        <v>6691631</v>
      </c>
      <c r="H42" s="458">
        <v>3808452.4499999997</v>
      </c>
      <c r="I42" s="458">
        <v>6068639.6500000004</v>
      </c>
      <c r="J42" s="458">
        <f t="shared" si="0"/>
        <v>57080591.770000003</v>
      </c>
    </row>
    <row r="43" spans="1:10">
      <c r="A43" s="303" t="s">
        <v>822</v>
      </c>
      <c r="B43" s="457" t="s">
        <v>1622</v>
      </c>
      <c r="C43" s="458">
        <v>8948831.2599999998</v>
      </c>
      <c r="D43" s="458">
        <v>12197752</v>
      </c>
      <c r="E43" s="458">
        <v>41208759.07</v>
      </c>
      <c r="F43" s="458">
        <v>13396173</v>
      </c>
      <c r="G43" s="458">
        <v>26918755.739999998</v>
      </c>
      <c r="H43" s="458">
        <v>17776807</v>
      </c>
      <c r="I43" s="458">
        <v>49859795.280000001</v>
      </c>
      <c r="J43" s="458">
        <f t="shared" si="0"/>
        <v>170306873.34999999</v>
      </c>
    </row>
    <row r="44" spans="1:10" ht="25.5">
      <c r="A44" s="303" t="s">
        <v>816</v>
      </c>
      <c r="B44" s="457" t="s">
        <v>1623</v>
      </c>
      <c r="C44" s="458">
        <v>2974121</v>
      </c>
      <c r="D44" s="458">
        <v>9022620</v>
      </c>
      <c r="E44" s="458">
        <v>2835343.11</v>
      </c>
      <c r="F44" s="458">
        <v>4335929</v>
      </c>
      <c r="G44" s="458">
        <v>5079283</v>
      </c>
      <c r="H44" s="458">
        <v>3424131</v>
      </c>
      <c r="I44" s="458">
        <v>7711368</v>
      </c>
      <c r="J44" s="458">
        <f t="shared" si="0"/>
        <v>35382795.109999999</v>
      </c>
    </row>
    <row r="45" spans="1:10">
      <c r="A45" s="303" t="s">
        <v>799</v>
      </c>
      <c r="B45" s="457" t="s">
        <v>496</v>
      </c>
      <c r="C45" s="458">
        <v>241405526.94999999</v>
      </c>
      <c r="D45" s="458">
        <v>211320108.76000002</v>
      </c>
      <c r="E45" s="458">
        <v>306010848.95000005</v>
      </c>
      <c r="F45" s="458">
        <v>256420726.47999996</v>
      </c>
      <c r="G45" s="458">
        <v>339261328.32999992</v>
      </c>
      <c r="H45" s="458">
        <v>178127560.38999999</v>
      </c>
      <c r="I45" s="458">
        <v>199172106.90000001</v>
      </c>
      <c r="J45" s="458">
        <f t="shared" si="0"/>
        <v>1731718206.7600002</v>
      </c>
    </row>
    <row r="46" spans="1:10">
      <c r="A46" s="303" t="s">
        <v>800</v>
      </c>
      <c r="B46" s="457" t="s">
        <v>1624</v>
      </c>
      <c r="C46" s="458">
        <v>136705159.91000003</v>
      </c>
      <c r="D46" s="458">
        <v>24964963.780000001</v>
      </c>
      <c r="E46" s="458">
        <v>5717820</v>
      </c>
      <c r="F46" s="458">
        <v>1756851</v>
      </c>
      <c r="G46" s="458">
        <v>13437845</v>
      </c>
      <c r="H46" s="458">
        <v>4055264</v>
      </c>
      <c r="I46" s="458">
        <v>28461114</v>
      </c>
      <c r="J46" s="458">
        <f t="shared" si="0"/>
        <v>215099017.69000003</v>
      </c>
    </row>
    <row r="47" spans="1:10">
      <c r="A47" s="303" t="s">
        <v>810</v>
      </c>
      <c r="B47" s="457" t="s">
        <v>500</v>
      </c>
      <c r="C47" s="458">
        <v>29692513.629999999</v>
      </c>
      <c r="D47" s="458">
        <v>36248532</v>
      </c>
      <c r="E47" s="458">
        <v>40974207</v>
      </c>
      <c r="F47" s="458">
        <v>11383893</v>
      </c>
      <c r="G47" s="458">
        <v>62536590.57</v>
      </c>
      <c r="H47" s="458">
        <v>22581875</v>
      </c>
      <c r="I47" s="458">
        <v>61781202</v>
      </c>
      <c r="J47" s="458">
        <f t="shared" si="0"/>
        <v>265198813.19999999</v>
      </c>
    </row>
    <row r="48" spans="1:10" ht="25.5">
      <c r="A48" s="303" t="s">
        <v>832</v>
      </c>
      <c r="B48" s="457" t="s">
        <v>501</v>
      </c>
      <c r="C48" s="458">
        <v>122351276</v>
      </c>
      <c r="D48" s="458">
        <v>290188602.58000004</v>
      </c>
      <c r="E48" s="458">
        <v>246820195.31999999</v>
      </c>
      <c r="F48" s="458">
        <v>204928960.84999999</v>
      </c>
      <c r="G48" s="458">
        <v>266360144.03999999</v>
      </c>
      <c r="H48" s="458">
        <v>166624286.40000001</v>
      </c>
      <c r="I48" s="458">
        <v>176171081.37</v>
      </c>
      <c r="J48" s="458">
        <f t="shared" si="0"/>
        <v>1473444546.5600004</v>
      </c>
    </row>
    <row r="49" spans="1:10">
      <c r="A49" s="303" t="s">
        <v>880</v>
      </c>
      <c r="B49" s="457" t="s">
        <v>1625</v>
      </c>
      <c r="C49" s="458">
        <v>15490380</v>
      </c>
      <c r="D49" s="458">
        <v>16913794.149999999</v>
      </c>
      <c r="E49" s="458">
        <v>63597437.510000005</v>
      </c>
      <c r="F49" s="458">
        <v>1817024.9</v>
      </c>
      <c r="G49" s="458">
        <v>17146743</v>
      </c>
      <c r="H49" s="458">
        <v>27406224.5</v>
      </c>
      <c r="I49" s="458">
        <v>24429551.5</v>
      </c>
      <c r="J49" s="458">
        <f t="shared" si="0"/>
        <v>166801155.56</v>
      </c>
    </row>
    <row r="50" spans="1:10">
      <c r="A50" s="303" t="s">
        <v>801</v>
      </c>
      <c r="B50" s="457" t="s">
        <v>1626</v>
      </c>
      <c r="C50" s="458">
        <v>956275598.89000022</v>
      </c>
      <c r="D50" s="458">
        <v>1146666434.0799997</v>
      </c>
      <c r="E50" s="458">
        <v>1218393891.52</v>
      </c>
      <c r="F50" s="458">
        <v>2942337167.0400004</v>
      </c>
      <c r="G50" s="458">
        <v>1705400453.2799997</v>
      </c>
      <c r="H50" s="458">
        <v>2673066728.6199999</v>
      </c>
      <c r="I50" s="458">
        <v>3722875084.5</v>
      </c>
      <c r="J50" s="458">
        <f t="shared" si="0"/>
        <v>14365015357.93</v>
      </c>
    </row>
    <row r="51" spans="1:10">
      <c r="A51" s="303" t="s">
        <v>811</v>
      </c>
      <c r="B51" s="457" t="s">
        <v>1627</v>
      </c>
      <c r="C51" s="458">
        <v>79354605.5</v>
      </c>
      <c r="D51" s="458">
        <v>286696024.90999997</v>
      </c>
      <c r="E51" s="458">
        <v>71513534</v>
      </c>
      <c r="F51" s="458">
        <v>56952963.600000001</v>
      </c>
      <c r="G51" s="458">
        <v>505900517.66000003</v>
      </c>
      <c r="H51" s="458">
        <v>220745382.80000001</v>
      </c>
      <c r="I51" s="458">
        <v>284209837.69999999</v>
      </c>
      <c r="J51" s="458">
        <f t="shared" si="0"/>
        <v>1505372866.1700001</v>
      </c>
    </row>
    <row r="52" spans="1:10">
      <c r="A52" s="303" t="s">
        <v>812</v>
      </c>
      <c r="B52" s="457" t="s">
        <v>507</v>
      </c>
      <c r="C52" s="458">
        <v>65130517</v>
      </c>
      <c r="D52" s="458">
        <v>41204131</v>
      </c>
      <c r="E52" s="458">
        <v>93091469.150000006</v>
      </c>
      <c r="F52" s="458">
        <v>63200281.560000002</v>
      </c>
      <c r="G52" s="458">
        <v>75109987</v>
      </c>
      <c r="H52" s="458">
        <v>51712123.200000003</v>
      </c>
      <c r="I52" s="458">
        <v>78177737.900000006</v>
      </c>
      <c r="J52" s="458">
        <f t="shared" si="0"/>
        <v>467626246.81000006</v>
      </c>
    </row>
    <row r="53" spans="1:10">
      <c r="A53" s="303" t="s">
        <v>802</v>
      </c>
      <c r="B53" s="457" t="s">
        <v>508</v>
      </c>
      <c r="C53" s="458">
        <v>19186082.68</v>
      </c>
      <c r="D53" s="458">
        <v>31206962</v>
      </c>
      <c r="E53" s="458">
        <v>13500634.109999999</v>
      </c>
      <c r="F53" s="458">
        <v>14921234</v>
      </c>
      <c r="G53" s="458">
        <v>24907164</v>
      </c>
      <c r="H53" s="458">
        <v>22651709</v>
      </c>
      <c r="I53" s="458">
        <v>19271258</v>
      </c>
      <c r="J53" s="458">
        <f t="shared" si="0"/>
        <v>145645043.78999999</v>
      </c>
    </row>
    <row r="54" spans="1:10" ht="30">
      <c r="A54" s="303" t="s">
        <v>803</v>
      </c>
      <c r="B54" s="201" t="s">
        <v>1628</v>
      </c>
      <c r="C54" s="458">
        <v>2729522</v>
      </c>
      <c r="D54" s="458">
        <v>4205807</v>
      </c>
      <c r="E54" s="458">
        <v>866053</v>
      </c>
      <c r="F54" s="458">
        <v>358064</v>
      </c>
      <c r="G54" s="458">
        <v>1285757</v>
      </c>
      <c r="H54" s="458">
        <v>6134269</v>
      </c>
      <c r="I54" s="458">
        <v>20000</v>
      </c>
      <c r="J54" s="458">
        <f t="shared" si="0"/>
        <v>15599472</v>
      </c>
    </row>
    <row r="55" spans="1:10">
      <c r="A55" s="303" t="s">
        <v>844</v>
      </c>
      <c r="B55" s="201" t="s">
        <v>510</v>
      </c>
      <c r="C55" s="458">
        <v>0</v>
      </c>
      <c r="D55" s="458">
        <v>33905</v>
      </c>
      <c r="E55" s="458">
        <v>910</v>
      </c>
      <c r="F55" s="458"/>
      <c r="G55" s="458"/>
      <c r="H55" s="458"/>
      <c r="I55" s="458">
        <v>13200</v>
      </c>
      <c r="J55" s="458">
        <f t="shared" si="0"/>
        <v>48015</v>
      </c>
    </row>
    <row r="56" spans="1:10">
      <c r="A56" s="303" t="s">
        <v>804</v>
      </c>
      <c r="B56" s="457" t="s">
        <v>765</v>
      </c>
      <c r="C56" s="458">
        <v>37832629.870000005</v>
      </c>
      <c r="D56" s="458">
        <v>64141494.459999993</v>
      </c>
      <c r="E56" s="458">
        <v>64919327.669999994</v>
      </c>
      <c r="F56" s="458">
        <v>41608721</v>
      </c>
      <c r="G56" s="458">
        <v>41105680.469999999</v>
      </c>
      <c r="H56" s="458">
        <v>27887437.850000001</v>
      </c>
      <c r="I56" s="458">
        <v>39539687.5</v>
      </c>
      <c r="J56" s="458">
        <f t="shared" si="0"/>
        <v>317034978.81999999</v>
      </c>
    </row>
    <row r="57" spans="1:10">
      <c r="A57" s="303" t="s">
        <v>1629</v>
      </c>
      <c r="B57" s="462" t="s">
        <v>1630</v>
      </c>
      <c r="C57" s="458">
        <v>0</v>
      </c>
      <c r="D57" s="458">
        <v>0</v>
      </c>
      <c r="E57" s="458">
        <v>0</v>
      </c>
      <c r="F57" s="458">
        <v>0</v>
      </c>
      <c r="G57" s="458"/>
      <c r="H57" s="458">
        <v>0</v>
      </c>
      <c r="I57" s="458">
        <v>0</v>
      </c>
      <c r="J57" s="458">
        <f t="shared" si="0"/>
        <v>0</v>
      </c>
    </row>
    <row r="58" spans="1:10">
      <c r="A58" s="303" t="s">
        <v>936</v>
      </c>
      <c r="B58" s="465" t="s">
        <v>1631</v>
      </c>
      <c r="C58" s="458">
        <v>0</v>
      </c>
      <c r="D58" s="458">
        <v>0</v>
      </c>
      <c r="E58" s="458">
        <v>0</v>
      </c>
      <c r="F58" s="458">
        <v>0</v>
      </c>
      <c r="G58" s="458"/>
      <c r="H58" s="458">
        <v>0</v>
      </c>
      <c r="I58" s="458">
        <v>0</v>
      </c>
      <c r="J58" s="458">
        <f t="shared" si="0"/>
        <v>0</v>
      </c>
    </row>
    <row r="59" spans="1:10" ht="30">
      <c r="A59" s="303" t="s">
        <v>1632</v>
      </c>
      <c r="B59" s="465" t="s">
        <v>1633</v>
      </c>
      <c r="C59" s="458">
        <v>0</v>
      </c>
      <c r="D59" s="458">
        <v>0</v>
      </c>
      <c r="E59" s="458">
        <v>0</v>
      </c>
      <c r="F59" s="458">
        <v>0</v>
      </c>
      <c r="G59" s="458"/>
      <c r="H59" s="458">
        <v>0</v>
      </c>
      <c r="I59" s="458">
        <v>0</v>
      </c>
      <c r="J59" s="458">
        <f t="shared" si="0"/>
        <v>0</v>
      </c>
    </row>
    <row r="60" spans="1:10" ht="30">
      <c r="A60" s="303" t="s">
        <v>873</v>
      </c>
      <c r="B60" s="465" t="s">
        <v>1634</v>
      </c>
      <c r="C60" s="458">
        <v>0</v>
      </c>
      <c r="D60" s="458">
        <v>0</v>
      </c>
      <c r="E60" s="458">
        <v>0</v>
      </c>
      <c r="F60" s="458">
        <v>0</v>
      </c>
      <c r="G60" s="458"/>
      <c r="H60" s="458">
        <v>0</v>
      </c>
      <c r="I60" s="458">
        <v>71935541</v>
      </c>
      <c r="J60" s="458">
        <f t="shared" si="0"/>
        <v>71935541</v>
      </c>
    </row>
    <row r="61" spans="1:10">
      <c r="A61" s="303" t="s">
        <v>1635</v>
      </c>
      <c r="B61" s="465" t="s">
        <v>1636</v>
      </c>
      <c r="C61" s="458">
        <v>31470618</v>
      </c>
      <c r="D61" s="458">
        <v>0</v>
      </c>
      <c r="E61" s="458">
        <v>0</v>
      </c>
      <c r="F61" s="458">
        <v>0</v>
      </c>
      <c r="G61" s="458">
        <v>514457063</v>
      </c>
      <c r="H61" s="458">
        <v>0</v>
      </c>
      <c r="I61" s="458">
        <v>9700522.6999999993</v>
      </c>
      <c r="J61" s="458">
        <f t="shared" si="0"/>
        <v>555628203.70000005</v>
      </c>
    </row>
    <row r="62" spans="1:10" ht="30">
      <c r="A62" s="303" t="s">
        <v>1637</v>
      </c>
      <c r="B62" s="465" t="s">
        <v>1638</v>
      </c>
      <c r="C62" s="458"/>
      <c r="D62" s="458">
        <v>0</v>
      </c>
      <c r="E62" s="458"/>
      <c r="F62" s="458"/>
      <c r="G62" s="458">
        <v>153038351.69999999</v>
      </c>
      <c r="H62" s="458">
        <v>0</v>
      </c>
      <c r="I62" s="458">
        <v>1681314</v>
      </c>
      <c r="J62" s="458">
        <f t="shared" si="0"/>
        <v>154719665.69999999</v>
      </c>
    </row>
    <row r="63" spans="1:10">
      <c r="A63" s="303" t="s">
        <v>882</v>
      </c>
      <c r="B63" s="457" t="s">
        <v>1639</v>
      </c>
      <c r="C63" s="458">
        <v>0</v>
      </c>
      <c r="D63" s="458">
        <v>0</v>
      </c>
      <c r="E63" s="458">
        <v>556948</v>
      </c>
      <c r="F63" s="458">
        <v>800000</v>
      </c>
      <c r="G63" s="458"/>
      <c r="H63" s="458">
        <v>0</v>
      </c>
      <c r="I63" s="458">
        <v>24791729</v>
      </c>
      <c r="J63" s="458">
        <f t="shared" si="0"/>
        <v>26148677</v>
      </c>
    </row>
    <row r="64" spans="1:10" ht="30">
      <c r="A64" s="303" t="s">
        <v>926</v>
      </c>
      <c r="B64" s="201" t="s">
        <v>1640</v>
      </c>
      <c r="C64" s="458">
        <v>4537199.93</v>
      </c>
      <c r="D64" s="458">
        <v>0</v>
      </c>
      <c r="E64" s="458">
        <v>0</v>
      </c>
      <c r="F64" s="458">
        <v>0</v>
      </c>
      <c r="G64" s="458"/>
      <c r="H64" s="458">
        <v>0</v>
      </c>
      <c r="I64" s="458">
        <v>0</v>
      </c>
      <c r="J64" s="458">
        <f t="shared" si="0"/>
        <v>4537199.93</v>
      </c>
    </row>
    <row r="65" spans="1:10">
      <c r="A65" s="303" t="s">
        <v>947</v>
      </c>
      <c r="B65" s="201" t="s">
        <v>1641</v>
      </c>
      <c r="C65" s="458">
        <v>1000000000</v>
      </c>
      <c r="D65" s="458">
        <v>995732500</v>
      </c>
      <c r="E65" s="458">
        <v>1226942118</v>
      </c>
      <c r="F65" s="458">
        <v>1050001250</v>
      </c>
      <c r="G65" s="458">
        <v>600000000</v>
      </c>
      <c r="H65" s="458">
        <v>800000000</v>
      </c>
      <c r="I65" s="458">
        <v>630000000</v>
      </c>
      <c r="J65" s="458">
        <f t="shared" si="0"/>
        <v>6302675868</v>
      </c>
    </row>
    <row r="66" spans="1:10">
      <c r="A66" s="303" t="s">
        <v>850</v>
      </c>
      <c r="B66" s="201" t="s">
        <v>542</v>
      </c>
      <c r="C66" s="458">
        <v>562986988.45000005</v>
      </c>
      <c r="D66" s="458">
        <v>1501630516.3599999</v>
      </c>
      <c r="E66" s="458">
        <v>2923212825.0399995</v>
      </c>
      <c r="F66" s="458">
        <v>282200855.65000004</v>
      </c>
      <c r="G66" s="458">
        <v>1987787104.6099999</v>
      </c>
      <c r="H66" s="458">
        <v>1019942141.21</v>
      </c>
      <c r="I66" s="458">
        <v>647570749.57000017</v>
      </c>
      <c r="J66" s="458">
        <f t="shared" si="0"/>
        <v>8925331180.8899994</v>
      </c>
    </row>
    <row r="67" spans="1:10">
      <c r="A67" s="303" t="s">
        <v>948</v>
      </c>
      <c r="B67" s="201" t="s">
        <v>1642</v>
      </c>
      <c r="C67" s="458"/>
      <c r="D67" s="458">
        <v>486854385.80000001</v>
      </c>
      <c r="E67" s="458">
        <v>273923053.60000002</v>
      </c>
      <c r="F67" s="458">
        <v>144691756.22</v>
      </c>
      <c r="G67" s="458">
        <v>1043500446.5</v>
      </c>
      <c r="H67" s="458">
        <v>339253298.73000002</v>
      </c>
      <c r="I67" s="458">
        <v>478059940.96000004</v>
      </c>
      <c r="J67" s="458">
        <f t="shared" si="0"/>
        <v>2766282881.8100004</v>
      </c>
    </row>
    <row r="68" spans="1:10">
      <c r="A68" s="303" t="s">
        <v>949</v>
      </c>
      <c r="B68" s="201" t="s">
        <v>544</v>
      </c>
      <c r="C68" s="458">
        <v>1308411104.5899999</v>
      </c>
      <c r="D68" s="458">
        <v>261823384</v>
      </c>
      <c r="E68" s="458">
        <v>2314492000.1399999</v>
      </c>
      <c r="F68" s="458">
        <v>454585402.58999997</v>
      </c>
      <c r="G68" s="458">
        <v>1740961127.96</v>
      </c>
      <c r="H68" s="458">
        <v>582289993.90999997</v>
      </c>
      <c r="I68" s="458">
        <v>775839540.41999996</v>
      </c>
      <c r="J68" s="458">
        <f t="shared" si="0"/>
        <v>7438402553.6099997</v>
      </c>
    </row>
    <row r="69" spans="1:10" ht="45">
      <c r="A69" s="303" t="s">
        <v>867</v>
      </c>
      <c r="B69" s="201" t="s">
        <v>1643</v>
      </c>
      <c r="C69" s="458">
        <v>11695555</v>
      </c>
      <c r="D69" s="458">
        <v>143210000</v>
      </c>
      <c r="E69" s="458"/>
      <c r="F69" s="458">
        <v>13086275.6</v>
      </c>
      <c r="G69" s="458">
        <v>59983439</v>
      </c>
      <c r="H69" s="458"/>
      <c r="I69" s="458">
        <v>0</v>
      </c>
      <c r="J69" s="458">
        <f t="shared" si="0"/>
        <v>227975269.59999999</v>
      </c>
    </row>
    <row r="70" spans="1:10" ht="36" customHeight="1">
      <c r="A70" s="303" t="s">
        <v>833</v>
      </c>
      <c r="B70" s="201" t="s">
        <v>1644</v>
      </c>
      <c r="C70" s="458">
        <v>251130919.02000001</v>
      </c>
      <c r="D70" s="458">
        <v>0</v>
      </c>
      <c r="E70" s="458">
        <v>421503627</v>
      </c>
      <c r="F70" s="458">
        <v>14247891.869999999</v>
      </c>
      <c r="G70" s="458">
        <v>336989058.94</v>
      </c>
      <c r="H70" s="458">
        <v>400000</v>
      </c>
      <c r="I70" s="458">
        <v>4746890</v>
      </c>
      <c r="J70" s="458">
        <f t="shared" si="0"/>
        <v>1029018386.8299999</v>
      </c>
    </row>
    <row r="71" spans="1:10" s="464" customFormat="1">
      <c r="A71" s="461" t="s">
        <v>883</v>
      </c>
      <c r="B71" s="462" t="s">
        <v>1645</v>
      </c>
      <c r="C71" s="463">
        <v>1254946744.0699999</v>
      </c>
      <c r="D71" s="463">
        <v>240037434.93000001</v>
      </c>
      <c r="E71" s="463">
        <v>552845696.38</v>
      </c>
      <c r="F71" s="463">
        <v>274696841.56999999</v>
      </c>
      <c r="G71" s="463">
        <v>786061647.19000006</v>
      </c>
      <c r="H71" s="463">
        <v>373960980.57000005</v>
      </c>
      <c r="I71" s="463">
        <v>98726629</v>
      </c>
      <c r="J71" s="463">
        <f t="shared" si="0"/>
        <v>3581275973.7100005</v>
      </c>
    </row>
    <row r="72" spans="1:10" ht="25.5">
      <c r="A72" s="303" t="s">
        <v>915</v>
      </c>
      <c r="B72" s="457" t="s">
        <v>1646</v>
      </c>
      <c r="C72" s="458">
        <v>15000000</v>
      </c>
      <c r="D72" s="458">
        <v>0</v>
      </c>
      <c r="E72" s="458">
        <v>0</v>
      </c>
      <c r="F72" s="458">
        <v>0</v>
      </c>
      <c r="G72" s="458"/>
      <c r="H72" s="458">
        <v>0</v>
      </c>
      <c r="I72" s="458">
        <v>35959813.869999997</v>
      </c>
      <c r="J72" s="458">
        <f t="shared" si="0"/>
        <v>50959813.869999997</v>
      </c>
    </row>
    <row r="73" spans="1:10" ht="25.5">
      <c r="A73" s="303" t="s">
        <v>834</v>
      </c>
      <c r="B73" s="457" t="s">
        <v>1647</v>
      </c>
      <c r="C73" s="458">
        <v>9748472</v>
      </c>
      <c r="D73" s="458">
        <v>128679940</v>
      </c>
      <c r="E73" s="458">
        <v>511320620.99000001</v>
      </c>
      <c r="F73" s="458">
        <v>98909368.960000008</v>
      </c>
      <c r="G73" s="458">
        <v>4177883</v>
      </c>
      <c r="H73" s="458"/>
      <c r="I73" s="458">
        <v>1062506846.5</v>
      </c>
      <c r="J73" s="458">
        <f t="shared" si="0"/>
        <v>1815343131.45</v>
      </c>
    </row>
    <row r="74" spans="1:10">
      <c r="A74" s="303" t="s">
        <v>896</v>
      </c>
      <c r="B74" s="457" t="s">
        <v>1648</v>
      </c>
      <c r="C74" s="458">
        <v>290712102.5</v>
      </c>
      <c r="D74" s="458"/>
      <c r="E74" s="458">
        <v>575411806</v>
      </c>
      <c r="F74" s="458">
        <v>203036124</v>
      </c>
      <c r="G74" s="458">
        <v>186349461.5</v>
      </c>
      <c r="H74" s="458">
        <v>20792537</v>
      </c>
      <c r="I74" s="458">
        <v>7469450</v>
      </c>
      <c r="J74" s="458">
        <f t="shared" si="0"/>
        <v>1283771481</v>
      </c>
    </row>
    <row r="75" spans="1:10">
      <c r="A75" s="303" t="s">
        <v>904</v>
      </c>
      <c r="B75" s="457" t="s">
        <v>554</v>
      </c>
      <c r="C75" s="458">
        <v>1217000</v>
      </c>
      <c r="D75" s="458">
        <v>313727</v>
      </c>
      <c r="E75" s="458">
        <v>55085923</v>
      </c>
      <c r="F75" s="458">
        <v>6693005.5800000001</v>
      </c>
      <c r="G75" s="458">
        <v>332057</v>
      </c>
      <c r="H75" s="458">
        <v>16373706.07</v>
      </c>
      <c r="I75" s="458">
        <v>13781709</v>
      </c>
      <c r="J75" s="458">
        <f t="shared" ref="J75:J93" si="1">SUM(C75:I75)</f>
        <v>93797127.650000006</v>
      </c>
    </row>
    <row r="76" spans="1:10">
      <c r="A76" s="303" t="s">
        <v>874</v>
      </c>
      <c r="B76" s="457" t="s">
        <v>1649</v>
      </c>
      <c r="C76" s="458">
        <v>2100000</v>
      </c>
      <c r="D76" s="458">
        <v>0</v>
      </c>
      <c r="E76" s="458"/>
      <c r="F76" s="458">
        <v>20000000</v>
      </c>
      <c r="G76" s="458"/>
      <c r="H76" s="458">
        <v>500000</v>
      </c>
      <c r="I76" s="458">
        <v>12000000</v>
      </c>
      <c r="J76" s="458">
        <f t="shared" si="1"/>
        <v>34600000</v>
      </c>
    </row>
    <row r="77" spans="1:10">
      <c r="A77" s="303" t="s">
        <v>897</v>
      </c>
      <c r="B77" s="457" t="s">
        <v>559</v>
      </c>
      <c r="C77" s="458">
        <v>8895000</v>
      </c>
      <c r="D77" s="458">
        <v>15134858</v>
      </c>
      <c r="E77" s="458">
        <v>32954783</v>
      </c>
      <c r="F77" s="458">
        <v>13374151.66</v>
      </c>
      <c r="G77" s="458">
        <v>72959560</v>
      </c>
      <c r="H77" s="458">
        <v>22629496</v>
      </c>
      <c r="I77" s="458">
        <v>8761294.1400000006</v>
      </c>
      <c r="J77" s="458">
        <f t="shared" si="1"/>
        <v>174709142.80000001</v>
      </c>
    </row>
    <row r="78" spans="1:10">
      <c r="A78" s="303" t="s">
        <v>902</v>
      </c>
      <c r="B78" s="201" t="s">
        <v>1650</v>
      </c>
      <c r="C78" s="458">
        <v>2961855.34</v>
      </c>
      <c r="D78" s="458">
        <v>0</v>
      </c>
      <c r="E78" s="458"/>
      <c r="F78" s="458">
        <v>91690000</v>
      </c>
      <c r="G78" s="458">
        <v>354186000</v>
      </c>
      <c r="H78" s="458">
        <v>170885517.19999999</v>
      </c>
      <c r="I78" s="458"/>
      <c r="J78" s="458">
        <f t="shared" si="1"/>
        <v>619723372.53999996</v>
      </c>
    </row>
    <row r="79" spans="1:10">
      <c r="A79" s="303" t="s">
        <v>823</v>
      </c>
      <c r="B79" s="201" t="s">
        <v>561</v>
      </c>
      <c r="C79" s="458">
        <v>243192378.09999999</v>
      </c>
      <c r="D79" s="458">
        <v>473652718.86000001</v>
      </c>
      <c r="E79" s="458">
        <v>290974087.5</v>
      </c>
      <c r="F79" s="458">
        <v>79532077.150000006</v>
      </c>
      <c r="G79" s="458">
        <v>84278666.100000009</v>
      </c>
      <c r="H79" s="458">
        <v>72021083.049999997</v>
      </c>
      <c r="I79" s="458">
        <v>90412589.5</v>
      </c>
      <c r="J79" s="458">
        <f t="shared" si="1"/>
        <v>1334063600.26</v>
      </c>
    </row>
    <row r="80" spans="1:10">
      <c r="A80" s="303" t="s">
        <v>1651</v>
      </c>
      <c r="B80" s="201" t="s">
        <v>1652</v>
      </c>
      <c r="C80" s="458">
        <v>7800000</v>
      </c>
      <c r="D80" s="458">
        <v>0</v>
      </c>
      <c r="E80" s="458">
        <v>200700000</v>
      </c>
      <c r="F80" s="458"/>
      <c r="G80" s="458"/>
      <c r="H80" s="458"/>
      <c r="I80" s="458">
        <v>4747238</v>
      </c>
      <c r="J80" s="458">
        <f t="shared" si="1"/>
        <v>213247238</v>
      </c>
    </row>
    <row r="81" spans="1:10">
      <c r="A81" s="303" t="s">
        <v>853</v>
      </c>
      <c r="B81" s="201" t="s">
        <v>1653</v>
      </c>
      <c r="C81" s="458">
        <v>0</v>
      </c>
      <c r="D81" s="458">
        <v>0</v>
      </c>
      <c r="E81" s="458">
        <v>0</v>
      </c>
      <c r="F81" s="458">
        <v>0</v>
      </c>
      <c r="G81" s="458"/>
      <c r="H81" s="458"/>
      <c r="I81" s="458">
        <v>0</v>
      </c>
      <c r="J81" s="458">
        <f t="shared" si="1"/>
        <v>0</v>
      </c>
    </row>
    <row r="82" spans="1:10">
      <c r="A82" s="303" t="s">
        <v>884</v>
      </c>
      <c r="B82" s="457" t="s">
        <v>565</v>
      </c>
      <c r="C82" s="458">
        <v>0</v>
      </c>
      <c r="D82" s="458">
        <v>0</v>
      </c>
      <c r="E82" s="458">
        <v>0</v>
      </c>
      <c r="F82" s="458">
        <v>0</v>
      </c>
      <c r="G82" s="458"/>
      <c r="H82" s="458">
        <v>960621</v>
      </c>
      <c r="I82" s="458">
        <v>0</v>
      </c>
      <c r="J82" s="458">
        <f t="shared" si="1"/>
        <v>960621</v>
      </c>
    </row>
    <row r="83" spans="1:10">
      <c r="A83" s="303" t="s">
        <v>854</v>
      </c>
      <c r="B83" s="457" t="s">
        <v>566</v>
      </c>
      <c r="C83" s="458">
        <v>0</v>
      </c>
      <c r="D83" s="458">
        <v>0</v>
      </c>
      <c r="E83" s="458">
        <v>0</v>
      </c>
      <c r="F83" s="458">
        <v>0</v>
      </c>
      <c r="G83" s="458"/>
      <c r="H83" s="458">
        <v>442672</v>
      </c>
      <c r="I83" s="458">
        <v>0</v>
      </c>
      <c r="J83" s="458">
        <f t="shared" si="1"/>
        <v>442672</v>
      </c>
    </row>
    <row r="84" spans="1:10">
      <c r="A84" s="303" t="s">
        <v>855</v>
      </c>
      <c r="B84" s="457" t="s">
        <v>567</v>
      </c>
      <c r="C84" s="458"/>
      <c r="D84" s="458"/>
      <c r="E84" s="458">
        <v>0</v>
      </c>
      <c r="F84" s="458">
        <v>0</v>
      </c>
      <c r="G84" s="458"/>
      <c r="H84" s="458"/>
      <c r="I84" s="458">
        <v>0</v>
      </c>
      <c r="J84" s="458">
        <f t="shared" si="1"/>
        <v>0</v>
      </c>
    </row>
    <row r="85" spans="1:10" ht="30">
      <c r="A85" s="303" t="s">
        <v>943</v>
      </c>
      <c r="B85" s="201" t="s">
        <v>3528</v>
      </c>
      <c r="C85" s="458">
        <v>0</v>
      </c>
      <c r="D85" s="458">
        <v>0</v>
      </c>
      <c r="E85" s="458">
        <v>0</v>
      </c>
      <c r="F85" s="458">
        <v>0</v>
      </c>
      <c r="G85" s="458"/>
      <c r="H85" s="458">
        <v>0</v>
      </c>
      <c r="I85" s="458">
        <v>0</v>
      </c>
      <c r="J85" s="458">
        <f t="shared" si="1"/>
        <v>0</v>
      </c>
    </row>
    <row r="86" spans="1:10">
      <c r="A86" s="303" t="s">
        <v>845</v>
      </c>
      <c r="B86" s="457" t="s">
        <v>572</v>
      </c>
      <c r="C86" s="458">
        <v>272500</v>
      </c>
      <c r="D86" s="458"/>
      <c r="E86" s="458">
        <v>1640250</v>
      </c>
      <c r="F86" s="458"/>
      <c r="G86" s="458">
        <v>1080000</v>
      </c>
      <c r="H86" s="458">
        <v>99000</v>
      </c>
      <c r="I86" s="458">
        <v>100000</v>
      </c>
      <c r="J86" s="458">
        <f t="shared" si="1"/>
        <v>3191750</v>
      </c>
    </row>
    <row r="87" spans="1:10">
      <c r="A87" s="303" t="s">
        <v>817</v>
      </c>
      <c r="B87" s="457" t="s">
        <v>1655</v>
      </c>
      <c r="C87" s="458">
        <v>57402013.259999998</v>
      </c>
      <c r="D87" s="458">
        <v>32298922</v>
      </c>
      <c r="E87" s="458">
        <v>60200310.240000002</v>
      </c>
      <c r="F87" s="458">
        <v>22293084.75</v>
      </c>
      <c r="G87" s="458">
        <v>35772898.689999998</v>
      </c>
      <c r="H87" s="458">
        <v>41729611.5</v>
      </c>
      <c r="I87" s="458">
        <v>43393402</v>
      </c>
      <c r="J87" s="458">
        <f t="shared" si="1"/>
        <v>293090242.44</v>
      </c>
    </row>
    <row r="88" spans="1:10">
      <c r="A88" s="303" t="s">
        <v>848</v>
      </c>
      <c r="B88" s="457" t="s">
        <v>1656</v>
      </c>
      <c r="C88" s="458">
        <v>3681345.42</v>
      </c>
      <c r="D88" s="458">
        <v>3584521</v>
      </c>
      <c r="E88" s="458">
        <v>325661</v>
      </c>
      <c r="F88" s="458">
        <v>665259</v>
      </c>
      <c r="G88" s="458">
        <v>669210</v>
      </c>
      <c r="H88" s="458">
        <v>1871200</v>
      </c>
      <c r="I88" s="458">
        <v>4038230</v>
      </c>
      <c r="J88" s="458">
        <f t="shared" si="1"/>
        <v>14835426.42</v>
      </c>
    </row>
    <row r="89" spans="1:10">
      <c r="A89" s="303" t="s">
        <v>856</v>
      </c>
      <c r="B89" s="457" t="s">
        <v>575</v>
      </c>
      <c r="C89" s="458">
        <v>582200</v>
      </c>
      <c r="D89" s="458">
        <v>8035</v>
      </c>
      <c r="E89" s="458">
        <v>0</v>
      </c>
      <c r="F89" s="458">
        <v>0</v>
      </c>
      <c r="G89" s="458">
        <v>60000</v>
      </c>
      <c r="H89" s="458">
        <v>1398373</v>
      </c>
      <c r="I89" s="458">
        <v>0</v>
      </c>
      <c r="J89" s="458">
        <f t="shared" si="1"/>
        <v>2048608</v>
      </c>
    </row>
    <row r="90" spans="1:10">
      <c r="A90" s="303" t="s">
        <v>835</v>
      </c>
      <c r="B90" s="201" t="s">
        <v>577</v>
      </c>
      <c r="C90" s="458">
        <v>1994546</v>
      </c>
      <c r="D90" s="458">
        <v>400000</v>
      </c>
      <c r="E90" s="458">
        <v>2918449</v>
      </c>
      <c r="F90" s="458">
        <v>15800</v>
      </c>
      <c r="G90" s="458">
        <v>9757500</v>
      </c>
      <c r="H90" s="458">
        <v>0</v>
      </c>
      <c r="I90" s="458">
        <v>0</v>
      </c>
      <c r="J90" s="458">
        <f t="shared" si="1"/>
        <v>15086295</v>
      </c>
    </row>
    <row r="91" spans="1:10">
      <c r="A91" s="303" t="s">
        <v>836</v>
      </c>
      <c r="B91" s="201" t="s">
        <v>1657</v>
      </c>
      <c r="C91" s="458">
        <v>0</v>
      </c>
      <c r="D91" s="458">
        <v>0</v>
      </c>
      <c r="E91" s="458">
        <v>0</v>
      </c>
      <c r="F91" s="458">
        <v>0</v>
      </c>
      <c r="G91" s="458">
        <v>0</v>
      </c>
      <c r="H91" s="458">
        <v>0</v>
      </c>
      <c r="I91" s="458">
        <v>0</v>
      </c>
      <c r="J91" s="458">
        <f t="shared" si="1"/>
        <v>0</v>
      </c>
    </row>
    <row r="92" spans="1:10">
      <c r="A92" s="303" t="s">
        <v>907</v>
      </c>
      <c r="B92" s="457" t="s">
        <v>1658</v>
      </c>
      <c r="C92" s="458">
        <v>2856256434.4099998</v>
      </c>
      <c r="D92" s="458"/>
      <c r="E92" s="458"/>
      <c r="F92" s="458">
        <v>0</v>
      </c>
      <c r="G92" s="458"/>
      <c r="H92" s="458">
        <v>0</v>
      </c>
      <c r="I92" s="458">
        <v>0</v>
      </c>
      <c r="J92" s="458">
        <f t="shared" si="1"/>
        <v>2856256434.4099998</v>
      </c>
    </row>
    <row r="93" spans="1:10">
      <c r="A93" s="303" t="s">
        <v>898</v>
      </c>
      <c r="B93" s="462" t="s">
        <v>1659</v>
      </c>
      <c r="C93" s="458">
        <v>0</v>
      </c>
      <c r="D93" s="458">
        <v>0</v>
      </c>
      <c r="E93" s="458">
        <v>0</v>
      </c>
      <c r="F93" s="458">
        <v>0</v>
      </c>
      <c r="G93" s="458">
        <v>0</v>
      </c>
      <c r="H93" s="458">
        <v>0</v>
      </c>
      <c r="I93" s="458">
        <v>0</v>
      </c>
      <c r="J93" s="458">
        <f t="shared" si="1"/>
        <v>0</v>
      </c>
    </row>
    <row r="94" spans="1:10">
      <c r="A94" s="706" t="s">
        <v>307</v>
      </c>
      <c r="B94" s="707"/>
      <c r="C94" s="458">
        <v>12085211765.549999</v>
      </c>
      <c r="D94" s="458">
        <f t="shared" ref="D94:J94" si="2">SUM(D10:D93)</f>
        <v>8640740228.7000008</v>
      </c>
      <c r="E94" s="458">
        <f t="shared" si="2"/>
        <v>14186602331.099997</v>
      </c>
      <c r="F94" s="458">
        <f t="shared" si="2"/>
        <v>8027864375.0000019</v>
      </c>
      <c r="G94" s="458">
        <f t="shared" si="2"/>
        <v>13598812914.880001</v>
      </c>
      <c r="H94" s="458">
        <f t="shared" si="2"/>
        <v>8471502166.8299999</v>
      </c>
      <c r="I94" s="458">
        <f t="shared" si="2"/>
        <v>10366298029.15</v>
      </c>
      <c r="J94" s="458">
        <f t="shared" si="2"/>
        <v>75377031811.209991</v>
      </c>
    </row>
    <row r="95" spans="1:10">
      <c r="B95" s="454" t="s">
        <v>1501</v>
      </c>
    </row>
    <row r="97" spans="7:7">
      <c r="G97" s="466"/>
    </row>
  </sheetData>
  <mergeCells count="9">
    <mergeCell ref="A94:B94"/>
    <mergeCell ref="A2:J2"/>
    <mergeCell ref="A3:J3"/>
    <mergeCell ref="A4:J4"/>
    <mergeCell ref="A5:J5"/>
    <mergeCell ref="A6:J6"/>
    <mergeCell ref="A8:A9"/>
    <mergeCell ref="B8:B9"/>
    <mergeCell ref="C8:J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3" workbookViewId="0">
      <selection activeCell="J1" sqref="J1"/>
    </sheetView>
  </sheetViews>
  <sheetFormatPr defaultColWidth="10.85546875" defaultRowHeight="15"/>
  <cols>
    <col min="1" max="1" width="9.28515625" style="454" customWidth="1"/>
    <col min="2" max="2" width="33.28515625" style="454" customWidth="1"/>
    <col min="3" max="3" width="15.42578125" style="454" customWidth="1"/>
    <col min="4" max="4" width="18.85546875" style="454" customWidth="1"/>
    <col min="5" max="5" width="14.7109375" style="454" bestFit="1" customWidth="1"/>
    <col min="6" max="6" width="19.140625" style="454" bestFit="1" customWidth="1"/>
    <col min="7" max="7" width="17" style="454" customWidth="1"/>
    <col min="8" max="8" width="14.7109375" style="454" bestFit="1" customWidth="1"/>
    <col min="9" max="9" width="16" style="454" customWidth="1"/>
    <col min="10" max="10" width="16.42578125" style="454" customWidth="1"/>
    <col min="11" max="256" width="10.85546875" style="454"/>
    <col min="257" max="257" width="9.28515625" style="454" customWidth="1"/>
    <col min="258" max="258" width="33.28515625" style="454" customWidth="1"/>
    <col min="259" max="259" width="15.42578125" style="454" customWidth="1"/>
    <col min="260" max="260" width="18.85546875" style="454" customWidth="1"/>
    <col min="261" max="261" width="14.7109375" style="454" bestFit="1" customWidth="1"/>
    <col min="262" max="262" width="19.140625" style="454" bestFit="1" customWidth="1"/>
    <col min="263" max="263" width="17" style="454" customWidth="1"/>
    <col min="264" max="264" width="14.7109375" style="454" bestFit="1" customWidth="1"/>
    <col min="265" max="265" width="16" style="454" customWidth="1"/>
    <col min="266" max="266" width="16.42578125" style="454" customWidth="1"/>
    <col min="267" max="512" width="10.85546875" style="454"/>
    <col min="513" max="513" width="9.28515625" style="454" customWidth="1"/>
    <col min="514" max="514" width="33.28515625" style="454" customWidth="1"/>
    <col min="515" max="515" width="15.42578125" style="454" customWidth="1"/>
    <col min="516" max="516" width="18.85546875" style="454" customWidth="1"/>
    <col min="517" max="517" width="14.7109375" style="454" bestFit="1" customWidth="1"/>
    <col min="518" max="518" width="19.140625" style="454" bestFit="1" customWidth="1"/>
    <col min="519" max="519" width="17" style="454" customWidth="1"/>
    <col min="520" max="520" width="14.7109375" style="454" bestFit="1" customWidth="1"/>
    <col min="521" max="521" width="16" style="454" customWidth="1"/>
    <col min="522" max="522" width="16.42578125" style="454" customWidth="1"/>
    <col min="523" max="768" width="10.85546875" style="454"/>
    <col min="769" max="769" width="9.28515625" style="454" customWidth="1"/>
    <col min="770" max="770" width="33.28515625" style="454" customWidth="1"/>
    <col min="771" max="771" width="15.42578125" style="454" customWidth="1"/>
    <col min="772" max="772" width="18.85546875" style="454" customWidth="1"/>
    <col min="773" max="773" width="14.7109375" style="454" bestFit="1" customWidth="1"/>
    <col min="774" max="774" width="19.140625" style="454" bestFit="1" customWidth="1"/>
    <col min="775" max="775" width="17" style="454" customWidth="1"/>
    <col min="776" max="776" width="14.7109375" style="454" bestFit="1" customWidth="1"/>
    <col min="777" max="777" width="16" style="454" customWidth="1"/>
    <col min="778" max="778" width="16.42578125" style="454" customWidth="1"/>
    <col min="779" max="1024" width="10.85546875" style="454"/>
    <col min="1025" max="1025" width="9.28515625" style="454" customWidth="1"/>
    <col min="1026" max="1026" width="33.28515625" style="454" customWidth="1"/>
    <col min="1027" max="1027" width="15.42578125" style="454" customWidth="1"/>
    <col min="1028" max="1028" width="18.85546875" style="454" customWidth="1"/>
    <col min="1029" max="1029" width="14.7109375" style="454" bestFit="1" customWidth="1"/>
    <col min="1030" max="1030" width="19.140625" style="454" bestFit="1" customWidth="1"/>
    <col min="1031" max="1031" width="17" style="454" customWidth="1"/>
    <col min="1032" max="1032" width="14.7109375" style="454" bestFit="1" customWidth="1"/>
    <col min="1033" max="1033" width="16" style="454" customWidth="1"/>
    <col min="1034" max="1034" width="16.42578125" style="454" customWidth="1"/>
    <col min="1035" max="1280" width="10.85546875" style="454"/>
    <col min="1281" max="1281" width="9.28515625" style="454" customWidth="1"/>
    <col min="1282" max="1282" width="33.28515625" style="454" customWidth="1"/>
    <col min="1283" max="1283" width="15.42578125" style="454" customWidth="1"/>
    <col min="1284" max="1284" width="18.85546875" style="454" customWidth="1"/>
    <col min="1285" max="1285" width="14.7109375" style="454" bestFit="1" customWidth="1"/>
    <col min="1286" max="1286" width="19.140625" style="454" bestFit="1" customWidth="1"/>
    <col min="1287" max="1287" width="17" style="454" customWidth="1"/>
    <col min="1288" max="1288" width="14.7109375" style="454" bestFit="1" customWidth="1"/>
    <col min="1289" max="1289" width="16" style="454" customWidth="1"/>
    <col min="1290" max="1290" width="16.42578125" style="454" customWidth="1"/>
    <col min="1291" max="1536" width="10.85546875" style="454"/>
    <col min="1537" max="1537" width="9.28515625" style="454" customWidth="1"/>
    <col min="1538" max="1538" width="33.28515625" style="454" customWidth="1"/>
    <col min="1539" max="1539" width="15.42578125" style="454" customWidth="1"/>
    <col min="1540" max="1540" width="18.85546875" style="454" customWidth="1"/>
    <col min="1541" max="1541" width="14.7109375" style="454" bestFit="1" customWidth="1"/>
    <col min="1542" max="1542" width="19.140625" style="454" bestFit="1" customWidth="1"/>
    <col min="1543" max="1543" width="17" style="454" customWidth="1"/>
    <col min="1544" max="1544" width="14.7109375" style="454" bestFit="1" customWidth="1"/>
    <col min="1545" max="1545" width="16" style="454" customWidth="1"/>
    <col min="1546" max="1546" width="16.42578125" style="454" customWidth="1"/>
    <col min="1547" max="1792" width="10.85546875" style="454"/>
    <col min="1793" max="1793" width="9.28515625" style="454" customWidth="1"/>
    <col min="1794" max="1794" width="33.28515625" style="454" customWidth="1"/>
    <col min="1795" max="1795" width="15.42578125" style="454" customWidth="1"/>
    <col min="1796" max="1796" width="18.85546875" style="454" customWidth="1"/>
    <col min="1797" max="1797" width="14.7109375" style="454" bestFit="1" customWidth="1"/>
    <col min="1798" max="1798" width="19.140625" style="454" bestFit="1" customWidth="1"/>
    <col min="1799" max="1799" width="17" style="454" customWidth="1"/>
    <col min="1800" max="1800" width="14.7109375" style="454" bestFit="1" customWidth="1"/>
    <col min="1801" max="1801" width="16" style="454" customWidth="1"/>
    <col min="1802" max="1802" width="16.42578125" style="454" customWidth="1"/>
    <col min="1803" max="2048" width="10.85546875" style="454"/>
    <col min="2049" max="2049" width="9.28515625" style="454" customWidth="1"/>
    <col min="2050" max="2050" width="33.28515625" style="454" customWidth="1"/>
    <col min="2051" max="2051" width="15.42578125" style="454" customWidth="1"/>
    <col min="2052" max="2052" width="18.85546875" style="454" customWidth="1"/>
    <col min="2053" max="2053" width="14.7109375" style="454" bestFit="1" customWidth="1"/>
    <col min="2054" max="2054" width="19.140625" style="454" bestFit="1" customWidth="1"/>
    <col min="2055" max="2055" width="17" style="454" customWidth="1"/>
    <col min="2056" max="2056" width="14.7109375" style="454" bestFit="1" customWidth="1"/>
    <col min="2057" max="2057" width="16" style="454" customWidth="1"/>
    <col min="2058" max="2058" width="16.42578125" style="454" customWidth="1"/>
    <col min="2059" max="2304" width="10.85546875" style="454"/>
    <col min="2305" max="2305" width="9.28515625" style="454" customWidth="1"/>
    <col min="2306" max="2306" width="33.28515625" style="454" customWidth="1"/>
    <col min="2307" max="2307" width="15.42578125" style="454" customWidth="1"/>
    <col min="2308" max="2308" width="18.85546875" style="454" customWidth="1"/>
    <col min="2309" max="2309" width="14.7109375" style="454" bestFit="1" customWidth="1"/>
    <col min="2310" max="2310" width="19.140625" style="454" bestFit="1" customWidth="1"/>
    <col min="2311" max="2311" width="17" style="454" customWidth="1"/>
    <col min="2312" max="2312" width="14.7109375" style="454" bestFit="1" customWidth="1"/>
    <col min="2313" max="2313" width="16" style="454" customWidth="1"/>
    <col min="2314" max="2314" width="16.42578125" style="454" customWidth="1"/>
    <col min="2315" max="2560" width="10.85546875" style="454"/>
    <col min="2561" max="2561" width="9.28515625" style="454" customWidth="1"/>
    <col min="2562" max="2562" width="33.28515625" style="454" customWidth="1"/>
    <col min="2563" max="2563" width="15.42578125" style="454" customWidth="1"/>
    <col min="2564" max="2564" width="18.85546875" style="454" customWidth="1"/>
    <col min="2565" max="2565" width="14.7109375" style="454" bestFit="1" customWidth="1"/>
    <col min="2566" max="2566" width="19.140625" style="454" bestFit="1" customWidth="1"/>
    <col min="2567" max="2567" width="17" style="454" customWidth="1"/>
    <col min="2568" max="2568" width="14.7109375" style="454" bestFit="1" customWidth="1"/>
    <col min="2569" max="2569" width="16" style="454" customWidth="1"/>
    <col min="2570" max="2570" width="16.42578125" style="454" customWidth="1"/>
    <col min="2571" max="2816" width="10.85546875" style="454"/>
    <col min="2817" max="2817" width="9.28515625" style="454" customWidth="1"/>
    <col min="2818" max="2818" width="33.28515625" style="454" customWidth="1"/>
    <col min="2819" max="2819" width="15.42578125" style="454" customWidth="1"/>
    <col min="2820" max="2820" width="18.85546875" style="454" customWidth="1"/>
    <col min="2821" max="2821" width="14.7109375" style="454" bestFit="1" customWidth="1"/>
    <col min="2822" max="2822" width="19.140625" style="454" bestFit="1" customWidth="1"/>
    <col min="2823" max="2823" width="17" style="454" customWidth="1"/>
    <col min="2824" max="2824" width="14.7109375" style="454" bestFit="1" customWidth="1"/>
    <col min="2825" max="2825" width="16" style="454" customWidth="1"/>
    <col min="2826" max="2826" width="16.42578125" style="454" customWidth="1"/>
    <col min="2827" max="3072" width="10.85546875" style="454"/>
    <col min="3073" max="3073" width="9.28515625" style="454" customWidth="1"/>
    <col min="3074" max="3074" width="33.28515625" style="454" customWidth="1"/>
    <col min="3075" max="3075" width="15.42578125" style="454" customWidth="1"/>
    <col min="3076" max="3076" width="18.85546875" style="454" customWidth="1"/>
    <col min="3077" max="3077" width="14.7109375" style="454" bestFit="1" customWidth="1"/>
    <col min="3078" max="3078" width="19.140625" style="454" bestFit="1" customWidth="1"/>
    <col min="3079" max="3079" width="17" style="454" customWidth="1"/>
    <col min="3080" max="3080" width="14.7109375" style="454" bestFit="1" customWidth="1"/>
    <col min="3081" max="3081" width="16" style="454" customWidth="1"/>
    <col min="3082" max="3082" width="16.42578125" style="454" customWidth="1"/>
    <col min="3083" max="3328" width="10.85546875" style="454"/>
    <col min="3329" max="3329" width="9.28515625" style="454" customWidth="1"/>
    <col min="3330" max="3330" width="33.28515625" style="454" customWidth="1"/>
    <col min="3331" max="3331" width="15.42578125" style="454" customWidth="1"/>
    <col min="3332" max="3332" width="18.85546875" style="454" customWidth="1"/>
    <col min="3333" max="3333" width="14.7109375" style="454" bestFit="1" customWidth="1"/>
    <col min="3334" max="3334" width="19.140625" style="454" bestFit="1" customWidth="1"/>
    <col min="3335" max="3335" width="17" style="454" customWidth="1"/>
    <col min="3336" max="3336" width="14.7109375" style="454" bestFit="1" customWidth="1"/>
    <col min="3337" max="3337" width="16" style="454" customWidth="1"/>
    <col min="3338" max="3338" width="16.42578125" style="454" customWidth="1"/>
    <col min="3339" max="3584" width="10.85546875" style="454"/>
    <col min="3585" max="3585" width="9.28515625" style="454" customWidth="1"/>
    <col min="3586" max="3586" width="33.28515625" style="454" customWidth="1"/>
    <col min="3587" max="3587" width="15.42578125" style="454" customWidth="1"/>
    <col min="3588" max="3588" width="18.85546875" style="454" customWidth="1"/>
    <col min="3589" max="3589" width="14.7109375" style="454" bestFit="1" customWidth="1"/>
    <col min="3590" max="3590" width="19.140625" style="454" bestFit="1" customWidth="1"/>
    <col min="3591" max="3591" width="17" style="454" customWidth="1"/>
    <col min="3592" max="3592" width="14.7109375" style="454" bestFit="1" customWidth="1"/>
    <col min="3593" max="3593" width="16" style="454" customWidth="1"/>
    <col min="3594" max="3594" width="16.42578125" style="454" customWidth="1"/>
    <col min="3595" max="3840" width="10.85546875" style="454"/>
    <col min="3841" max="3841" width="9.28515625" style="454" customWidth="1"/>
    <col min="3842" max="3842" width="33.28515625" style="454" customWidth="1"/>
    <col min="3843" max="3843" width="15.42578125" style="454" customWidth="1"/>
    <col min="3844" max="3844" width="18.85546875" style="454" customWidth="1"/>
    <col min="3845" max="3845" width="14.7109375" style="454" bestFit="1" customWidth="1"/>
    <col min="3846" max="3846" width="19.140625" style="454" bestFit="1" customWidth="1"/>
    <col min="3847" max="3847" width="17" style="454" customWidth="1"/>
    <col min="3848" max="3848" width="14.7109375" style="454" bestFit="1" customWidth="1"/>
    <col min="3849" max="3849" width="16" style="454" customWidth="1"/>
    <col min="3850" max="3850" width="16.42578125" style="454" customWidth="1"/>
    <col min="3851" max="4096" width="10.85546875" style="454"/>
    <col min="4097" max="4097" width="9.28515625" style="454" customWidth="1"/>
    <col min="4098" max="4098" width="33.28515625" style="454" customWidth="1"/>
    <col min="4099" max="4099" width="15.42578125" style="454" customWidth="1"/>
    <col min="4100" max="4100" width="18.85546875" style="454" customWidth="1"/>
    <col min="4101" max="4101" width="14.7109375" style="454" bestFit="1" customWidth="1"/>
    <col min="4102" max="4102" width="19.140625" style="454" bestFit="1" customWidth="1"/>
    <col min="4103" max="4103" width="17" style="454" customWidth="1"/>
    <col min="4104" max="4104" width="14.7109375" style="454" bestFit="1" customWidth="1"/>
    <col min="4105" max="4105" width="16" style="454" customWidth="1"/>
    <col min="4106" max="4106" width="16.42578125" style="454" customWidth="1"/>
    <col min="4107" max="4352" width="10.85546875" style="454"/>
    <col min="4353" max="4353" width="9.28515625" style="454" customWidth="1"/>
    <col min="4354" max="4354" width="33.28515625" style="454" customWidth="1"/>
    <col min="4355" max="4355" width="15.42578125" style="454" customWidth="1"/>
    <col min="4356" max="4356" width="18.85546875" style="454" customWidth="1"/>
    <col min="4357" max="4357" width="14.7109375" style="454" bestFit="1" customWidth="1"/>
    <col min="4358" max="4358" width="19.140625" style="454" bestFit="1" customWidth="1"/>
    <col min="4359" max="4359" width="17" style="454" customWidth="1"/>
    <col min="4360" max="4360" width="14.7109375" style="454" bestFit="1" customWidth="1"/>
    <col min="4361" max="4361" width="16" style="454" customWidth="1"/>
    <col min="4362" max="4362" width="16.42578125" style="454" customWidth="1"/>
    <col min="4363" max="4608" width="10.85546875" style="454"/>
    <col min="4609" max="4609" width="9.28515625" style="454" customWidth="1"/>
    <col min="4610" max="4610" width="33.28515625" style="454" customWidth="1"/>
    <col min="4611" max="4611" width="15.42578125" style="454" customWidth="1"/>
    <col min="4612" max="4612" width="18.85546875" style="454" customWidth="1"/>
    <col min="4613" max="4613" width="14.7109375" style="454" bestFit="1" customWidth="1"/>
    <col min="4614" max="4614" width="19.140625" style="454" bestFit="1" customWidth="1"/>
    <col min="4615" max="4615" width="17" style="454" customWidth="1"/>
    <col min="4616" max="4616" width="14.7109375" style="454" bestFit="1" customWidth="1"/>
    <col min="4617" max="4617" width="16" style="454" customWidth="1"/>
    <col min="4618" max="4618" width="16.42578125" style="454" customWidth="1"/>
    <col min="4619" max="4864" width="10.85546875" style="454"/>
    <col min="4865" max="4865" width="9.28515625" style="454" customWidth="1"/>
    <col min="4866" max="4866" width="33.28515625" style="454" customWidth="1"/>
    <col min="4867" max="4867" width="15.42578125" style="454" customWidth="1"/>
    <col min="4868" max="4868" width="18.85546875" style="454" customWidth="1"/>
    <col min="4869" max="4869" width="14.7109375" style="454" bestFit="1" customWidth="1"/>
    <col min="4870" max="4870" width="19.140625" style="454" bestFit="1" customWidth="1"/>
    <col min="4871" max="4871" width="17" style="454" customWidth="1"/>
    <col min="4872" max="4872" width="14.7109375" style="454" bestFit="1" customWidth="1"/>
    <col min="4873" max="4873" width="16" style="454" customWidth="1"/>
    <col min="4874" max="4874" width="16.42578125" style="454" customWidth="1"/>
    <col min="4875" max="5120" width="10.85546875" style="454"/>
    <col min="5121" max="5121" width="9.28515625" style="454" customWidth="1"/>
    <col min="5122" max="5122" width="33.28515625" style="454" customWidth="1"/>
    <col min="5123" max="5123" width="15.42578125" style="454" customWidth="1"/>
    <col min="5124" max="5124" width="18.85546875" style="454" customWidth="1"/>
    <col min="5125" max="5125" width="14.7109375" style="454" bestFit="1" customWidth="1"/>
    <col min="5126" max="5126" width="19.140625" style="454" bestFit="1" customWidth="1"/>
    <col min="5127" max="5127" width="17" style="454" customWidth="1"/>
    <col min="5128" max="5128" width="14.7109375" style="454" bestFit="1" customWidth="1"/>
    <col min="5129" max="5129" width="16" style="454" customWidth="1"/>
    <col min="5130" max="5130" width="16.42578125" style="454" customWidth="1"/>
    <col min="5131" max="5376" width="10.85546875" style="454"/>
    <col min="5377" max="5377" width="9.28515625" style="454" customWidth="1"/>
    <col min="5378" max="5378" width="33.28515625" style="454" customWidth="1"/>
    <col min="5379" max="5379" width="15.42578125" style="454" customWidth="1"/>
    <col min="5380" max="5380" width="18.85546875" style="454" customWidth="1"/>
    <col min="5381" max="5381" width="14.7109375" style="454" bestFit="1" customWidth="1"/>
    <col min="5382" max="5382" width="19.140625" style="454" bestFit="1" customWidth="1"/>
    <col min="5383" max="5383" width="17" style="454" customWidth="1"/>
    <col min="5384" max="5384" width="14.7109375" style="454" bestFit="1" customWidth="1"/>
    <col min="5385" max="5385" width="16" style="454" customWidth="1"/>
    <col min="5386" max="5386" width="16.42578125" style="454" customWidth="1"/>
    <col min="5387" max="5632" width="10.85546875" style="454"/>
    <col min="5633" max="5633" width="9.28515625" style="454" customWidth="1"/>
    <col min="5634" max="5634" width="33.28515625" style="454" customWidth="1"/>
    <col min="5635" max="5635" width="15.42578125" style="454" customWidth="1"/>
    <col min="5636" max="5636" width="18.85546875" style="454" customWidth="1"/>
    <col min="5637" max="5637" width="14.7109375" style="454" bestFit="1" customWidth="1"/>
    <col min="5638" max="5638" width="19.140625" style="454" bestFit="1" customWidth="1"/>
    <col min="5639" max="5639" width="17" style="454" customWidth="1"/>
    <col min="5640" max="5640" width="14.7109375" style="454" bestFit="1" customWidth="1"/>
    <col min="5641" max="5641" width="16" style="454" customWidth="1"/>
    <col min="5642" max="5642" width="16.42578125" style="454" customWidth="1"/>
    <col min="5643" max="5888" width="10.85546875" style="454"/>
    <col min="5889" max="5889" width="9.28515625" style="454" customWidth="1"/>
    <col min="5890" max="5890" width="33.28515625" style="454" customWidth="1"/>
    <col min="5891" max="5891" width="15.42578125" style="454" customWidth="1"/>
    <col min="5892" max="5892" width="18.85546875" style="454" customWidth="1"/>
    <col min="5893" max="5893" width="14.7109375" style="454" bestFit="1" customWidth="1"/>
    <col min="5894" max="5894" width="19.140625" style="454" bestFit="1" customWidth="1"/>
    <col min="5895" max="5895" width="17" style="454" customWidth="1"/>
    <col min="5896" max="5896" width="14.7109375" style="454" bestFit="1" customWidth="1"/>
    <col min="5897" max="5897" width="16" style="454" customWidth="1"/>
    <col min="5898" max="5898" width="16.42578125" style="454" customWidth="1"/>
    <col min="5899" max="6144" width="10.85546875" style="454"/>
    <col min="6145" max="6145" width="9.28515625" style="454" customWidth="1"/>
    <col min="6146" max="6146" width="33.28515625" style="454" customWidth="1"/>
    <col min="6147" max="6147" width="15.42578125" style="454" customWidth="1"/>
    <col min="6148" max="6148" width="18.85546875" style="454" customWidth="1"/>
    <col min="6149" max="6149" width="14.7109375" style="454" bestFit="1" customWidth="1"/>
    <col min="6150" max="6150" width="19.140625" style="454" bestFit="1" customWidth="1"/>
    <col min="6151" max="6151" width="17" style="454" customWidth="1"/>
    <col min="6152" max="6152" width="14.7109375" style="454" bestFit="1" customWidth="1"/>
    <col min="6153" max="6153" width="16" style="454" customWidth="1"/>
    <col min="6154" max="6154" width="16.42578125" style="454" customWidth="1"/>
    <col min="6155" max="6400" width="10.85546875" style="454"/>
    <col min="6401" max="6401" width="9.28515625" style="454" customWidth="1"/>
    <col min="6402" max="6402" width="33.28515625" style="454" customWidth="1"/>
    <col min="6403" max="6403" width="15.42578125" style="454" customWidth="1"/>
    <col min="6404" max="6404" width="18.85546875" style="454" customWidth="1"/>
    <col min="6405" max="6405" width="14.7109375" style="454" bestFit="1" customWidth="1"/>
    <col min="6406" max="6406" width="19.140625" style="454" bestFit="1" customWidth="1"/>
    <col min="6407" max="6407" width="17" style="454" customWidth="1"/>
    <col min="6408" max="6408" width="14.7109375" style="454" bestFit="1" customWidth="1"/>
    <col min="6409" max="6409" width="16" style="454" customWidth="1"/>
    <col min="6410" max="6410" width="16.42578125" style="454" customWidth="1"/>
    <col min="6411" max="6656" width="10.85546875" style="454"/>
    <col min="6657" max="6657" width="9.28515625" style="454" customWidth="1"/>
    <col min="6658" max="6658" width="33.28515625" style="454" customWidth="1"/>
    <col min="6659" max="6659" width="15.42578125" style="454" customWidth="1"/>
    <col min="6660" max="6660" width="18.85546875" style="454" customWidth="1"/>
    <col min="6661" max="6661" width="14.7109375" style="454" bestFit="1" customWidth="1"/>
    <col min="6662" max="6662" width="19.140625" style="454" bestFit="1" customWidth="1"/>
    <col min="6663" max="6663" width="17" style="454" customWidth="1"/>
    <col min="6664" max="6664" width="14.7109375" style="454" bestFit="1" customWidth="1"/>
    <col min="6665" max="6665" width="16" style="454" customWidth="1"/>
    <col min="6666" max="6666" width="16.42578125" style="454" customWidth="1"/>
    <col min="6667" max="6912" width="10.85546875" style="454"/>
    <col min="6913" max="6913" width="9.28515625" style="454" customWidth="1"/>
    <col min="6914" max="6914" width="33.28515625" style="454" customWidth="1"/>
    <col min="6915" max="6915" width="15.42578125" style="454" customWidth="1"/>
    <col min="6916" max="6916" width="18.85546875" style="454" customWidth="1"/>
    <col min="6917" max="6917" width="14.7109375" style="454" bestFit="1" customWidth="1"/>
    <col min="6918" max="6918" width="19.140625" style="454" bestFit="1" customWidth="1"/>
    <col min="6919" max="6919" width="17" style="454" customWidth="1"/>
    <col min="6920" max="6920" width="14.7109375" style="454" bestFit="1" customWidth="1"/>
    <col min="6921" max="6921" width="16" style="454" customWidth="1"/>
    <col min="6922" max="6922" width="16.42578125" style="454" customWidth="1"/>
    <col min="6923" max="7168" width="10.85546875" style="454"/>
    <col min="7169" max="7169" width="9.28515625" style="454" customWidth="1"/>
    <col min="7170" max="7170" width="33.28515625" style="454" customWidth="1"/>
    <col min="7171" max="7171" width="15.42578125" style="454" customWidth="1"/>
    <col min="7172" max="7172" width="18.85546875" style="454" customWidth="1"/>
    <col min="7173" max="7173" width="14.7109375" style="454" bestFit="1" customWidth="1"/>
    <col min="7174" max="7174" width="19.140625" style="454" bestFit="1" customWidth="1"/>
    <col min="7175" max="7175" width="17" style="454" customWidth="1"/>
    <col min="7176" max="7176" width="14.7109375" style="454" bestFit="1" customWidth="1"/>
    <col min="7177" max="7177" width="16" style="454" customWidth="1"/>
    <col min="7178" max="7178" width="16.42578125" style="454" customWidth="1"/>
    <col min="7179" max="7424" width="10.85546875" style="454"/>
    <col min="7425" max="7425" width="9.28515625" style="454" customWidth="1"/>
    <col min="7426" max="7426" width="33.28515625" style="454" customWidth="1"/>
    <col min="7427" max="7427" width="15.42578125" style="454" customWidth="1"/>
    <col min="7428" max="7428" width="18.85546875" style="454" customWidth="1"/>
    <col min="7429" max="7429" width="14.7109375" style="454" bestFit="1" customWidth="1"/>
    <col min="7430" max="7430" width="19.140625" style="454" bestFit="1" customWidth="1"/>
    <col min="7431" max="7431" width="17" style="454" customWidth="1"/>
    <col min="7432" max="7432" width="14.7109375" style="454" bestFit="1" customWidth="1"/>
    <col min="7433" max="7433" width="16" style="454" customWidth="1"/>
    <col min="7434" max="7434" width="16.42578125" style="454" customWidth="1"/>
    <col min="7435" max="7680" width="10.85546875" style="454"/>
    <col min="7681" max="7681" width="9.28515625" style="454" customWidth="1"/>
    <col min="7682" max="7682" width="33.28515625" style="454" customWidth="1"/>
    <col min="7683" max="7683" width="15.42578125" style="454" customWidth="1"/>
    <col min="7684" max="7684" width="18.85546875" style="454" customWidth="1"/>
    <col min="7685" max="7685" width="14.7109375" style="454" bestFit="1" customWidth="1"/>
    <col min="7686" max="7686" width="19.140625" style="454" bestFit="1" customWidth="1"/>
    <col min="7687" max="7687" width="17" style="454" customWidth="1"/>
    <col min="7688" max="7688" width="14.7109375" style="454" bestFit="1" customWidth="1"/>
    <col min="7689" max="7689" width="16" style="454" customWidth="1"/>
    <col min="7690" max="7690" width="16.42578125" style="454" customWidth="1"/>
    <col min="7691" max="7936" width="10.85546875" style="454"/>
    <col min="7937" max="7937" width="9.28515625" style="454" customWidth="1"/>
    <col min="7938" max="7938" width="33.28515625" style="454" customWidth="1"/>
    <col min="7939" max="7939" width="15.42578125" style="454" customWidth="1"/>
    <col min="7940" max="7940" width="18.85546875" style="454" customWidth="1"/>
    <col min="7941" max="7941" width="14.7109375" style="454" bestFit="1" customWidth="1"/>
    <col min="7942" max="7942" width="19.140625" style="454" bestFit="1" customWidth="1"/>
    <col min="7943" max="7943" width="17" style="454" customWidth="1"/>
    <col min="7944" max="7944" width="14.7109375" style="454" bestFit="1" customWidth="1"/>
    <col min="7945" max="7945" width="16" style="454" customWidth="1"/>
    <col min="7946" max="7946" width="16.42578125" style="454" customWidth="1"/>
    <col min="7947" max="8192" width="10.85546875" style="454"/>
    <col min="8193" max="8193" width="9.28515625" style="454" customWidth="1"/>
    <col min="8194" max="8194" width="33.28515625" style="454" customWidth="1"/>
    <col min="8195" max="8195" width="15.42578125" style="454" customWidth="1"/>
    <col min="8196" max="8196" width="18.85546875" style="454" customWidth="1"/>
    <col min="8197" max="8197" width="14.7109375" style="454" bestFit="1" customWidth="1"/>
    <col min="8198" max="8198" width="19.140625" style="454" bestFit="1" customWidth="1"/>
    <col min="8199" max="8199" width="17" style="454" customWidth="1"/>
    <col min="8200" max="8200" width="14.7109375" style="454" bestFit="1" customWidth="1"/>
    <col min="8201" max="8201" width="16" style="454" customWidth="1"/>
    <col min="8202" max="8202" width="16.42578125" style="454" customWidth="1"/>
    <col min="8203" max="8448" width="10.85546875" style="454"/>
    <col min="8449" max="8449" width="9.28515625" style="454" customWidth="1"/>
    <col min="8450" max="8450" width="33.28515625" style="454" customWidth="1"/>
    <col min="8451" max="8451" width="15.42578125" style="454" customWidth="1"/>
    <col min="8452" max="8452" width="18.85546875" style="454" customWidth="1"/>
    <col min="8453" max="8453" width="14.7109375" style="454" bestFit="1" customWidth="1"/>
    <col min="8454" max="8454" width="19.140625" style="454" bestFit="1" customWidth="1"/>
    <col min="8455" max="8455" width="17" style="454" customWidth="1"/>
    <col min="8456" max="8456" width="14.7109375" style="454" bestFit="1" customWidth="1"/>
    <col min="8457" max="8457" width="16" style="454" customWidth="1"/>
    <col min="8458" max="8458" width="16.42578125" style="454" customWidth="1"/>
    <col min="8459" max="8704" width="10.85546875" style="454"/>
    <col min="8705" max="8705" width="9.28515625" style="454" customWidth="1"/>
    <col min="8706" max="8706" width="33.28515625" style="454" customWidth="1"/>
    <col min="8707" max="8707" width="15.42578125" style="454" customWidth="1"/>
    <col min="8708" max="8708" width="18.85546875" style="454" customWidth="1"/>
    <col min="8709" max="8709" width="14.7109375" style="454" bestFit="1" customWidth="1"/>
    <col min="8710" max="8710" width="19.140625" style="454" bestFit="1" customWidth="1"/>
    <col min="8711" max="8711" width="17" style="454" customWidth="1"/>
    <col min="8712" max="8712" width="14.7109375" style="454" bestFit="1" customWidth="1"/>
    <col min="8713" max="8713" width="16" style="454" customWidth="1"/>
    <col min="8714" max="8714" width="16.42578125" style="454" customWidth="1"/>
    <col min="8715" max="8960" width="10.85546875" style="454"/>
    <col min="8961" max="8961" width="9.28515625" style="454" customWidth="1"/>
    <col min="8962" max="8962" width="33.28515625" style="454" customWidth="1"/>
    <col min="8963" max="8963" width="15.42578125" style="454" customWidth="1"/>
    <col min="8964" max="8964" width="18.85546875" style="454" customWidth="1"/>
    <col min="8965" max="8965" width="14.7109375" style="454" bestFit="1" customWidth="1"/>
    <col min="8966" max="8966" width="19.140625" style="454" bestFit="1" customWidth="1"/>
    <col min="8967" max="8967" width="17" style="454" customWidth="1"/>
    <col min="8968" max="8968" width="14.7109375" style="454" bestFit="1" customWidth="1"/>
    <col min="8969" max="8969" width="16" style="454" customWidth="1"/>
    <col min="8970" max="8970" width="16.42578125" style="454" customWidth="1"/>
    <col min="8971" max="9216" width="10.85546875" style="454"/>
    <col min="9217" max="9217" width="9.28515625" style="454" customWidth="1"/>
    <col min="9218" max="9218" width="33.28515625" style="454" customWidth="1"/>
    <col min="9219" max="9219" width="15.42578125" style="454" customWidth="1"/>
    <col min="9220" max="9220" width="18.85546875" style="454" customWidth="1"/>
    <col min="9221" max="9221" width="14.7109375" style="454" bestFit="1" customWidth="1"/>
    <col min="9222" max="9222" width="19.140625" style="454" bestFit="1" customWidth="1"/>
    <col min="9223" max="9223" width="17" style="454" customWidth="1"/>
    <col min="9224" max="9224" width="14.7109375" style="454" bestFit="1" customWidth="1"/>
    <col min="9225" max="9225" width="16" style="454" customWidth="1"/>
    <col min="9226" max="9226" width="16.42578125" style="454" customWidth="1"/>
    <col min="9227" max="9472" width="10.85546875" style="454"/>
    <col min="9473" max="9473" width="9.28515625" style="454" customWidth="1"/>
    <col min="9474" max="9474" width="33.28515625" style="454" customWidth="1"/>
    <col min="9475" max="9475" width="15.42578125" style="454" customWidth="1"/>
    <col min="9476" max="9476" width="18.85546875" style="454" customWidth="1"/>
    <col min="9477" max="9477" width="14.7109375" style="454" bestFit="1" customWidth="1"/>
    <col min="9478" max="9478" width="19.140625" style="454" bestFit="1" customWidth="1"/>
    <col min="9479" max="9479" width="17" style="454" customWidth="1"/>
    <col min="9480" max="9480" width="14.7109375" style="454" bestFit="1" customWidth="1"/>
    <col min="9481" max="9481" width="16" style="454" customWidth="1"/>
    <col min="9482" max="9482" width="16.42578125" style="454" customWidth="1"/>
    <col min="9483" max="9728" width="10.85546875" style="454"/>
    <col min="9729" max="9729" width="9.28515625" style="454" customWidth="1"/>
    <col min="9730" max="9730" width="33.28515625" style="454" customWidth="1"/>
    <col min="9731" max="9731" width="15.42578125" style="454" customWidth="1"/>
    <col min="9732" max="9732" width="18.85546875" style="454" customWidth="1"/>
    <col min="9733" max="9733" width="14.7109375" style="454" bestFit="1" customWidth="1"/>
    <col min="9734" max="9734" width="19.140625" style="454" bestFit="1" customWidth="1"/>
    <col min="9735" max="9735" width="17" style="454" customWidth="1"/>
    <col min="9736" max="9736" width="14.7109375" style="454" bestFit="1" customWidth="1"/>
    <col min="9737" max="9737" width="16" style="454" customWidth="1"/>
    <col min="9738" max="9738" width="16.42578125" style="454" customWidth="1"/>
    <col min="9739" max="9984" width="10.85546875" style="454"/>
    <col min="9985" max="9985" width="9.28515625" style="454" customWidth="1"/>
    <col min="9986" max="9986" width="33.28515625" style="454" customWidth="1"/>
    <col min="9987" max="9987" width="15.42578125" style="454" customWidth="1"/>
    <col min="9988" max="9988" width="18.85546875" style="454" customWidth="1"/>
    <col min="9989" max="9989" width="14.7109375" style="454" bestFit="1" customWidth="1"/>
    <col min="9990" max="9990" width="19.140625" style="454" bestFit="1" customWidth="1"/>
    <col min="9991" max="9991" width="17" style="454" customWidth="1"/>
    <col min="9992" max="9992" width="14.7109375" style="454" bestFit="1" customWidth="1"/>
    <col min="9993" max="9993" width="16" style="454" customWidth="1"/>
    <col min="9994" max="9994" width="16.42578125" style="454" customWidth="1"/>
    <col min="9995" max="10240" width="10.85546875" style="454"/>
    <col min="10241" max="10241" width="9.28515625" style="454" customWidth="1"/>
    <col min="10242" max="10242" width="33.28515625" style="454" customWidth="1"/>
    <col min="10243" max="10243" width="15.42578125" style="454" customWidth="1"/>
    <col min="10244" max="10244" width="18.85546875" style="454" customWidth="1"/>
    <col min="10245" max="10245" width="14.7109375" style="454" bestFit="1" customWidth="1"/>
    <col min="10246" max="10246" width="19.140625" style="454" bestFit="1" customWidth="1"/>
    <col min="10247" max="10247" width="17" style="454" customWidth="1"/>
    <col min="10248" max="10248" width="14.7109375" style="454" bestFit="1" customWidth="1"/>
    <col min="10249" max="10249" width="16" style="454" customWidth="1"/>
    <col min="10250" max="10250" width="16.42578125" style="454" customWidth="1"/>
    <col min="10251" max="10496" width="10.85546875" style="454"/>
    <col min="10497" max="10497" width="9.28515625" style="454" customWidth="1"/>
    <col min="10498" max="10498" width="33.28515625" style="454" customWidth="1"/>
    <col min="10499" max="10499" width="15.42578125" style="454" customWidth="1"/>
    <col min="10500" max="10500" width="18.85546875" style="454" customWidth="1"/>
    <col min="10501" max="10501" width="14.7109375" style="454" bestFit="1" customWidth="1"/>
    <col min="10502" max="10502" width="19.140625" style="454" bestFit="1" customWidth="1"/>
    <col min="10503" max="10503" width="17" style="454" customWidth="1"/>
    <col min="10504" max="10504" width="14.7109375" style="454" bestFit="1" customWidth="1"/>
    <col min="10505" max="10505" width="16" style="454" customWidth="1"/>
    <col min="10506" max="10506" width="16.42578125" style="454" customWidth="1"/>
    <col min="10507" max="10752" width="10.85546875" style="454"/>
    <col min="10753" max="10753" width="9.28515625" style="454" customWidth="1"/>
    <col min="10754" max="10754" width="33.28515625" style="454" customWidth="1"/>
    <col min="10755" max="10755" width="15.42578125" style="454" customWidth="1"/>
    <col min="10756" max="10756" width="18.85546875" style="454" customWidth="1"/>
    <col min="10757" max="10757" width="14.7109375" style="454" bestFit="1" customWidth="1"/>
    <col min="10758" max="10758" width="19.140625" style="454" bestFit="1" customWidth="1"/>
    <col min="10759" max="10759" width="17" style="454" customWidth="1"/>
    <col min="10760" max="10760" width="14.7109375" style="454" bestFit="1" customWidth="1"/>
    <col min="10761" max="10761" width="16" style="454" customWidth="1"/>
    <col min="10762" max="10762" width="16.42578125" style="454" customWidth="1"/>
    <col min="10763" max="11008" width="10.85546875" style="454"/>
    <col min="11009" max="11009" width="9.28515625" style="454" customWidth="1"/>
    <col min="11010" max="11010" width="33.28515625" style="454" customWidth="1"/>
    <col min="11011" max="11011" width="15.42578125" style="454" customWidth="1"/>
    <col min="11012" max="11012" width="18.85546875" style="454" customWidth="1"/>
    <col min="11013" max="11013" width="14.7109375" style="454" bestFit="1" customWidth="1"/>
    <col min="11014" max="11014" width="19.140625" style="454" bestFit="1" customWidth="1"/>
    <col min="11015" max="11015" width="17" style="454" customWidth="1"/>
    <col min="11016" max="11016" width="14.7109375" style="454" bestFit="1" customWidth="1"/>
    <col min="11017" max="11017" width="16" style="454" customWidth="1"/>
    <col min="11018" max="11018" width="16.42578125" style="454" customWidth="1"/>
    <col min="11019" max="11264" width="10.85546875" style="454"/>
    <col min="11265" max="11265" width="9.28515625" style="454" customWidth="1"/>
    <col min="11266" max="11266" width="33.28515625" style="454" customWidth="1"/>
    <col min="11267" max="11267" width="15.42578125" style="454" customWidth="1"/>
    <col min="11268" max="11268" width="18.85546875" style="454" customWidth="1"/>
    <col min="11269" max="11269" width="14.7109375" style="454" bestFit="1" customWidth="1"/>
    <col min="11270" max="11270" width="19.140625" style="454" bestFit="1" customWidth="1"/>
    <col min="11271" max="11271" width="17" style="454" customWidth="1"/>
    <col min="11272" max="11272" width="14.7109375" style="454" bestFit="1" customWidth="1"/>
    <col min="11273" max="11273" width="16" style="454" customWidth="1"/>
    <col min="11274" max="11274" width="16.42578125" style="454" customWidth="1"/>
    <col min="11275" max="11520" width="10.85546875" style="454"/>
    <col min="11521" max="11521" width="9.28515625" style="454" customWidth="1"/>
    <col min="11522" max="11522" width="33.28515625" style="454" customWidth="1"/>
    <col min="11523" max="11523" width="15.42578125" style="454" customWidth="1"/>
    <col min="11524" max="11524" width="18.85546875" style="454" customWidth="1"/>
    <col min="11525" max="11525" width="14.7109375" style="454" bestFit="1" customWidth="1"/>
    <col min="11526" max="11526" width="19.140625" style="454" bestFit="1" customWidth="1"/>
    <col min="11527" max="11527" width="17" style="454" customWidth="1"/>
    <col min="11528" max="11528" width="14.7109375" style="454" bestFit="1" customWidth="1"/>
    <col min="11529" max="11529" width="16" style="454" customWidth="1"/>
    <col min="11530" max="11530" width="16.42578125" style="454" customWidth="1"/>
    <col min="11531" max="11776" width="10.85546875" style="454"/>
    <col min="11777" max="11777" width="9.28515625" style="454" customWidth="1"/>
    <col min="11778" max="11778" width="33.28515625" style="454" customWidth="1"/>
    <col min="11779" max="11779" width="15.42578125" style="454" customWidth="1"/>
    <col min="11780" max="11780" width="18.85546875" style="454" customWidth="1"/>
    <col min="11781" max="11781" width="14.7109375" style="454" bestFit="1" customWidth="1"/>
    <col min="11782" max="11782" width="19.140625" style="454" bestFit="1" customWidth="1"/>
    <col min="11783" max="11783" width="17" style="454" customWidth="1"/>
    <col min="11784" max="11784" width="14.7109375" style="454" bestFit="1" customWidth="1"/>
    <col min="11785" max="11785" width="16" style="454" customWidth="1"/>
    <col min="11786" max="11786" width="16.42578125" style="454" customWidth="1"/>
    <col min="11787" max="12032" width="10.85546875" style="454"/>
    <col min="12033" max="12033" width="9.28515625" style="454" customWidth="1"/>
    <col min="12034" max="12034" width="33.28515625" style="454" customWidth="1"/>
    <col min="12035" max="12035" width="15.42578125" style="454" customWidth="1"/>
    <col min="12036" max="12036" width="18.85546875" style="454" customWidth="1"/>
    <col min="12037" max="12037" width="14.7109375" style="454" bestFit="1" customWidth="1"/>
    <col min="12038" max="12038" width="19.140625" style="454" bestFit="1" customWidth="1"/>
    <col min="12039" max="12039" width="17" style="454" customWidth="1"/>
    <col min="12040" max="12040" width="14.7109375" style="454" bestFit="1" customWidth="1"/>
    <col min="12041" max="12041" width="16" style="454" customWidth="1"/>
    <col min="12042" max="12042" width="16.42578125" style="454" customWidth="1"/>
    <col min="12043" max="12288" width="10.85546875" style="454"/>
    <col min="12289" max="12289" width="9.28515625" style="454" customWidth="1"/>
    <col min="12290" max="12290" width="33.28515625" style="454" customWidth="1"/>
    <col min="12291" max="12291" width="15.42578125" style="454" customWidth="1"/>
    <col min="12292" max="12292" width="18.85546875" style="454" customWidth="1"/>
    <col min="12293" max="12293" width="14.7109375" style="454" bestFit="1" customWidth="1"/>
    <col min="12294" max="12294" width="19.140625" style="454" bestFit="1" customWidth="1"/>
    <col min="12295" max="12295" width="17" style="454" customWidth="1"/>
    <col min="12296" max="12296" width="14.7109375" style="454" bestFit="1" customWidth="1"/>
    <col min="12297" max="12297" width="16" style="454" customWidth="1"/>
    <col min="12298" max="12298" width="16.42578125" style="454" customWidth="1"/>
    <col min="12299" max="12544" width="10.85546875" style="454"/>
    <col min="12545" max="12545" width="9.28515625" style="454" customWidth="1"/>
    <col min="12546" max="12546" width="33.28515625" style="454" customWidth="1"/>
    <col min="12547" max="12547" width="15.42578125" style="454" customWidth="1"/>
    <col min="12548" max="12548" width="18.85546875" style="454" customWidth="1"/>
    <col min="12549" max="12549" width="14.7109375" style="454" bestFit="1" customWidth="1"/>
    <col min="12550" max="12550" width="19.140625" style="454" bestFit="1" customWidth="1"/>
    <col min="12551" max="12551" width="17" style="454" customWidth="1"/>
    <col min="12552" max="12552" width="14.7109375" style="454" bestFit="1" customWidth="1"/>
    <col min="12553" max="12553" width="16" style="454" customWidth="1"/>
    <col min="12554" max="12554" width="16.42578125" style="454" customWidth="1"/>
    <col min="12555" max="12800" width="10.85546875" style="454"/>
    <col min="12801" max="12801" width="9.28515625" style="454" customWidth="1"/>
    <col min="12802" max="12802" width="33.28515625" style="454" customWidth="1"/>
    <col min="12803" max="12803" width="15.42578125" style="454" customWidth="1"/>
    <col min="12804" max="12804" width="18.85546875" style="454" customWidth="1"/>
    <col min="12805" max="12805" width="14.7109375" style="454" bestFit="1" customWidth="1"/>
    <col min="12806" max="12806" width="19.140625" style="454" bestFit="1" customWidth="1"/>
    <col min="12807" max="12807" width="17" style="454" customWidth="1"/>
    <col min="12808" max="12808" width="14.7109375" style="454" bestFit="1" customWidth="1"/>
    <col min="12809" max="12809" width="16" style="454" customWidth="1"/>
    <col min="12810" max="12810" width="16.42578125" style="454" customWidth="1"/>
    <col min="12811" max="13056" width="10.85546875" style="454"/>
    <col min="13057" max="13057" width="9.28515625" style="454" customWidth="1"/>
    <col min="13058" max="13058" width="33.28515625" style="454" customWidth="1"/>
    <col min="13059" max="13059" width="15.42578125" style="454" customWidth="1"/>
    <col min="13060" max="13060" width="18.85546875" style="454" customWidth="1"/>
    <col min="13061" max="13061" width="14.7109375" style="454" bestFit="1" customWidth="1"/>
    <col min="13062" max="13062" width="19.140625" style="454" bestFit="1" customWidth="1"/>
    <col min="13063" max="13063" width="17" style="454" customWidth="1"/>
    <col min="13064" max="13064" width="14.7109375" style="454" bestFit="1" customWidth="1"/>
    <col min="13065" max="13065" width="16" style="454" customWidth="1"/>
    <col min="13066" max="13066" width="16.42578125" style="454" customWidth="1"/>
    <col min="13067" max="13312" width="10.85546875" style="454"/>
    <col min="13313" max="13313" width="9.28515625" style="454" customWidth="1"/>
    <col min="13314" max="13314" width="33.28515625" style="454" customWidth="1"/>
    <col min="13315" max="13315" width="15.42578125" style="454" customWidth="1"/>
    <col min="13316" max="13316" width="18.85546875" style="454" customWidth="1"/>
    <col min="13317" max="13317" width="14.7109375" style="454" bestFit="1" customWidth="1"/>
    <col min="13318" max="13318" width="19.140625" style="454" bestFit="1" customWidth="1"/>
    <col min="13319" max="13319" width="17" style="454" customWidth="1"/>
    <col min="13320" max="13320" width="14.7109375" style="454" bestFit="1" customWidth="1"/>
    <col min="13321" max="13321" width="16" style="454" customWidth="1"/>
    <col min="13322" max="13322" width="16.42578125" style="454" customWidth="1"/>
    <col min="13323" max="13568" width="10.85546875" style="454"/>
    <col min="13569" max="13569" width="9.28515625" style="454" customWidth="1"/>
    <col min="13570" max="13570" width="33.28515625" style="454" customWidth="1"/>
    <col min="13571" max="13571" width="15.42578125" style="454" customWidth="1"/>
    <col min="13572" max="13572" width="18.85546875" style="454" customWidth="1"/>
    <col min="13573" max="13573" width="14.7109375" style="454" bestFit="1" customWidth="1"/>
    <col min="13574" max="13574" width="19.140625" style="454" bestFit="1" customWidth="1"/>
    <col min="13575" max="13575" width="17" style="454" customWidth="1"/>
    <col min="13576" max="13576" width="14.7109375" style="454" bestFit="1" customWidth="1"/>
    <col min="13577" max="13577" width="16" style="454" customWidth="1"/>
    <col min="13578" max="13578" width="16.42578125" style="454" customWidth="1"/>
    <col min="13579" max="13824" width="10.85546875" style="454"/>
    <col min="13825" max="13825" width="9.28515625" style="454" customWidth="1"/>
    <col min="13826" max="13826" width="33.28515625" style="454" customWidth="1"/>
    <col min="13827" max="13827" width="15.42578125" style="454" customWidth="1"/>
    <col min="13828" max="13828" width="18.85546875" style="454" customWidth="1"/>
    <col min="13829" max="13829" width="14.7109375" style="454" bestFit="1" customWidth="1"/>
    <col min="13830" max="13830" width="19.140625" style="454" bestFit="1" customWidth="1"/>
    <col min="13831" max="13831" width="17" style="454" customWidth="1"/>
    <col min="13832" max="13832" width="14.7109375" style="454" bestFit="1" customWidth="1"/>
    <col min="13833" max="13833" width="16" style="454" customWidth="1"/>
    <col min="13834" max="13834" width="16.42578125" style="454" customWidth="1"/>
    <col min="13835" max="14080" width="10.85546875" style="454"/>
    <col min="14081" max="14081" width="9.28515625" style="454" customWidth="1"/>
    <col min="14082" max="14082" width="33.28515625" style="454" customWidth="1"/>
    <col min="14083" max="14083" width="15.42578125" style="454" customWidth="1"/>
    <col min="14084" max="14084" width="18.85546875" style="454" customWidth="1"/>
    <col min="14085" max="14085" width="14.7109375" style="454" bestFit="1" customWidth="1"/>
    <col min="14086" max="14086" width="19.140625" style="454" bestFit="1" customWidth="1"/>
    <col min="14087" max="14087" width="17" style="454" customWidth="1"/>
    <col min="14088" max="14088" width="14.7109375" style="454" bestFit="1" customWidth="1"/>
    <col min="14089" max="14089" width="16" style="454" customWidth="1"/>
    <col min="14090" max="14090" width="16.42578125" style="454" customWidth="1"/>
    <col min="14091" max="14336" width="10.85546875" style="454"/>
    <col min="14337" max="14337" width="9.28515625" style="454" customWidth="1"/>
    <col min="14338" max="14338" width="33.28515625" style="454" customWidth="1"/>
    <col min="14339" max="14339" width="15.42578125" style="454" customWidth="1"/>
    <col min="14340" max="14340" width="18.85546875" style="454" customWidth="1"/>
    <col min="14341" max="14341" width="14.7109375" style="454" bestFit="1" customWidth="1"/>
    <col min="14342" max="14342" width="19.140625" style="454" bestFit="1" customWidth="1"/>
    <col min="14343" max="14343" width="17" style="454" customWidth="1"/>
    <col min="14344" max="14344" width="14.7109375" style="454" bestFit="1" customWidth="1"/>
    <col min="14345" max="14345" width="16" style="454" customWidth="1"/>
    <col min="14346" max="14346" width="16.42578125" style="454" customWidth="1"/>
    <col min="14347" max="14592" width="10.85546875" style="454"/>
    <col min="14593" max="14593" width="9.28515625" style="454" customWidth="1"/>
    <col min="14594" max="14594" width="33.28515625" style="454" customWidth="1"/>
    <col min="14595" max="14595" width="15.42578125" style="454" customWidth="1"/>
    <col min="14596" max="14596" width="18.85546875" style="454" customWidth="1"/>
    <col min="14597" max="14597" width="14.7109375" style="454" bestFit="1" customWidth="1"/>
    <col min="14598" max="14598" width="19.140625" style="454" bestFit="1" customWidth="1"/>
    <col min="14599" max="14599" width="17" style="454" customWidth="1"/>
    <col min="14600" max="14600" width="14.7109375" style="454" bestFit="1" customWidth="1"/>
    <col min="14601" max="14601" width="16" style="454" customWidth="1"/>
    <col min="14602" max="14602" width="16.42578125" style="454" customWidth="1"/>
    <col min="14603" max="14848" width="10.85546875" style="454"/>
    <col min="14849" max="14849" width="9.28515625" style="454" customWidth="1"/>
    <col min="14850" max="14850" width="33.28515625" style="454" customWidth="1"/>
    <col min="14851" max="14851" width="15.42578125" style="454" customWidth="1"/>
    <col min="14852" max="14852" width="18.85546875" style="454" customWidth="1"/>
    <col min="14853" max="14853" width="14.7109375" style="454" bestFit="1" customWidth="1"/>
    <col min="14854" max="14854" width="19.140625" style="454" bestFit="1" customWidth="1"/>
    <col min="14855" max="14855" width="17" style="454" customWidth="1"/>
    <col min="14856" max="14856" width="14.7109375" style="454" bestFit="1" customWidth="1"/>
    <col min="14857" max="14857" width="16" style="454" customWidth="1"/>
    <col min="14858" max="14858" width="16.42578125" style="454" customWidth="1"/>
    <col min="14859" max="15104" width="10.85546875" style="454"/>
    <col min="15105" max="15105" width="9.28515625" style="454" customWidth="1"/>
    <col min="15106" max="15106" width="33.28515625" style="454" customWidth="1"/>
    <col min="15107" max="15107" width="15.42578125" style="454" customWidth="1"/>
    <col min="15108" max="15108" width="18.85546875" style="454" customWidth="1"/>
    <col min="15109" max="15109" width="14.7109375" style="454" bestFit="1" customWidth="1"/>
    <col min="15110" max="15110" width="19.140625" style="454" bestFit="1" customWidth="1"/>
    <col min="15111" max="15111" width="17" style="454" customWidth="1"/>
    <col min="15112" max="15112" width="14.7109375" style="454" bestFit="1" customWidth="1"/>
    <col min="15113" max="15113" width="16" style="454" customWidth="1"/>
    <col min="15114" max="15114" width="16.42578125" style="454" customWidth="1"/>
    <col min="15115" max="15360" width="10.85546875" style="454"/>
    <col min="15361" max="15361" width="9.28515625" style="454" customWidth="1"/>
    <col min="15362" max="15362" width="33.28515625" style="454" customWidth="1"/>
    <col min="15363" max="15363" width="15.42578125" style="454" customWidth="1"/>
    <col min="15364" max="15364" width="18.85546875" style="454" customWidth="1"/>
    <col min="15365" max="15365" width="14.7109375" style="454" bestFit="1" customWidth="1"/>
    <col min="15366" max="15366" width="19.140625" style="454" bestFit="1" customWidth="1"/>
    <col min="15367" max="15367" width="17" style="454" customWidth="1"/>
    <col min="15368" max="15368" width="14.7109375" style="454" bestFit="1" customWidth="1"/>
    <col min="15369" max="15369" width="16" style="454" customWidth="1"/>
    <col min="15370" max="15370" width="16.42578125" style="454" customWidth="1"/>
    <col min="15371" max="15616" width="10.85546875" style="454"/>
    <col min="15617" max="15617" width="9.28515625" style="454" customWidth="1"/>
    <col min="15618" max="15618" width="33.28515625" style="454" customWidth="1"/>
    <col min="15619" max="15619" width="15.42578125" style="454" customWidth="1"/>
    <col min="15620" max="15620" width="18.85546875" style="454" customWidth="1"/>
    <col min="15621" max="15621" width="14.7109375" style="454" bestFit="1" customWidth="1"/>
    <col min="15622" max="15622" width="19.140625" style="454" bestFit="1" customWidth="1"/>
    <col min="15623" max="15623" width="17" style="454" customWidth="1"/>
    <col min="15624" max="15624" width="14.7109375" style="454" bestFit="1" customWidth="1"/>
    <col min="15625" max="15625" width="16" style="454" customWidth="1"/>
    <col min="15626" max="15626" width="16.42578125" style="454" customWidth="1"/>
    <col min="15627" max="15872" width="10.85546875" style="454"/>
    <col min="15873" max="15873" width="9.28515625" style="454" customWidth="1"/>
    <col min="15874" max="15874" width="33.28515625" style="454" customWidth="1"/>
    <col min="15875" max="15875" width="15.42578125" style="454" customWidth="1"/>
    <col min="15876" max="15876" width="18.85546875" style="454" customWidth="1"/>
    <col min="15877" max="15877" width="14.7109375" style="454" bestFit="1" customWidth="1"/>
    <col min="15878" max="15878" width="19.140625" style="454" bestFit="1" customWidth="1"/>
    <col min="15879" max="15879" width="17" style="454" customWidth="1"/>
    <col min="15880" max="15880" width="14.7109375" style="454" bestFit="1" customWidth="1"/>
    <col min="15881" max="15881" width="16" style="454" customWidth="1"/>
    <col min="15882" max="15882" width="16.42578125" style="454" customWidth="1"/>
    <col min="15883" max="16128" width="10.85546875" style="454"/>
    <col min="16129" max="16129" width="9.28515625" style="454" customWidth="1"/>
    <col min="16130" max="16130" width="33.28515625" style="454" customWidth="1"/>
    <col min="16131" max="16131" width="15.42578125" style="454" customWidth="1"/>
    <col min="16132" max="16132" width="18.85546875" style="454" customWidth="1"/>
    <col min="16133" max="16133" width="14.7109375" style="454" bestFit="1" customWidth="1"/>
    <col min="16134" max="16134" width="19.140625" style="454" bestFit="1" customWidth="1"/>
    <col min="16135" max="16135" width="17" style="454" customWidth="1"/>
    <col min="16136" max="16136" width="14.7109375" style="454" bestFit="1" customWidth="1"/>
    <col min="16137" max="16137" width="16" style="454" customWidth="1"/>
    <col min="16138" max="16138" width="16.42578125" style="454" customWidth="1"/>
    <col min="16139" max="16384" width="10.85546875" style="454"/>
  </cols>
  <sheetData>
    <row r="1" spans="1:10">
      <c r="J1" s="455" t="s">
        <v>1682</v>
      </c>
    </row>
    <row r="2" spans="1:10">
      <c r="A2" s="658" t="s">
        <v>1594</v>
      </c>
      <c r="B2" s="658"/>
      <c r="C2" s="658"/>
      <c r="D2" s="658"/>
      <c r="E2" s="658"/>
      <c r="F2" s="658"/>
      <c r="G2" s="658"/>
      <c r="H2" s="658"/>
      <c r="I2" s="658"/>
      <c r="J2" s="658"/>
    </row>
    <row r="3" spans="1:10">
      <c r="A3" s="658" t="s">
        <v>1595</v>
      </c>
      <c r="B3" s="658"/>
      <c r="C3" s="658"/>
      <c r="D3" s="658"/>
      <c r="E3" s="658"/>
      <c r="F3" s="658"/>
      <c r="G3" s="658"/>
      <c r="H3" s="658"/>
      <c r="I3" s="658"/>
      <c r="J3" s="658"/>
    </row>
    <row r="4" spans="1:10">
      <c r="A4" s="658" t="s">
        <v>1596</v>
      </c>
      <c r="B4" s="658"/>
      <c r="C4" s="658"/>
      <c r="D4" s="658"/>
      <c r="E4" s="658"/>
      <c r="F4" s="658"/>
      <c r="G4" s="658"/>
      <c r="H4" s="658"/>
      <c r="I4" s="658"/>
      <c r="J4" s="658"/>
    </row>
    <row r="5" spans="1:10" ht="15.75">
      <c r="A5" s="708" t="s">
        <v>1661</v>
      </c>
      <c r="B5" s="708"/>
      <c r="C5" s="708"/>
      <c r="D5" s="708"/>
      <c r="E5" s="708"/>
      <c r="F5" s="708"/>
      <c r="G5" s="708"/>
      <c r="H5" s="708"/>
      <c r="I5" s="708"/>
      <c r="J5" s="708"/>
    </row>
    <row r="6" spans="1:10" ht="15.6" customHeight="1">
      <c r="A6" s="709" t="s">
        <v>1662</v>
      </c>
      <c r="B6" s="709"/>
      <c r="C6" s="709"/>
      <c r="D6" s="709"/>
      <c r="E6" s="709"/>
      <c r="F6" s="709"/>
      <c r="G6" s="709"/>
      <c r="H6" s="709"/>
      <c r="I6" s="709"/>
      <c r="J6" s="709"/>
    </row>
    <row r="7" spans="1:10">
      <c r="D7" s="466"/>
    </row>
    <row r="8" spans="1:10">
      <c r="A8" s="710" t="s">
        <v>762</v>
      </c>
      <c r="B8" s="710" t="s">
        <v>770</v>
      </c>
      <c r="C8" s="712" t="s">
        <v>1599</v>
      </c>
      <c r="D8" s="712"/>
      <c r="E8" s="712"/>
      <c r="F8" s="712"/>
      <c r="G8" s="712"/>
      <c r="H8" s="712"/>
      <c r="I8" s="712"/>
      <c r="J8" s="712"/>
    </row>
    <row r="9" spans="1:10" ht="25.5">
      <c r="A9" s="711"/>
      <c r="B9" s="711"/>
      <c r="C9" s="456" t="s">
        <v>1600</v>
      </c>
      <c r="D9" s="456" t="s">
        <v>1601</v>
      </c>
      <c r="E9" s="456" t="s">
        <v>1496</v>
      </c>
      <c r="F9" s="456" t="s">
        <v>1497</v>
      </c>
      <c r="G9" s="456" t="s">
        <v>1498</v>
      </c>
      <c r="H9" s="456" t="s">
        <v>1499</v>
      </c>
      <c r="I9" s="456" t="s">
        <v>1602</v>
      </c>
      <c r="J9" s="456" t="s">
        <v>307</v>
      </c>
    </row>
    <row r="10" spans="1:10" ht="25.5">
      <c r="A10" s="303" t="s">
        <v>837</v>
      </c>
      <c r="B10" s="462" t="s">
        <v>1663</v>
      </c>
      <c r="C10" s="458">
        <v>0</v>
      </c>
      <c r="D10" s="458">
        <v>3999837</v>
      </c>
      <c r="E10" s="458">
        <v>1570311</v>
      </c>
      <c r="F10" s="458">
        <v>0</v>
      </c>
      <c r="G10" s="458">
        <v>0</v>
      </c>
      <c r="H10" s="458">
        <v>16949182</v>
      </c>
      <c r="I10" s="458">
        <v>15020981</v>
      </c>
      <c r="J10" s="458">
        <f t="shared" ref="J10:J33" si="0">SUM(C10:I10)</f>
        <v>37540311</v>
      </c>
    </row>
    <row r="11" spans="1:10">
      <c r="A11" s="303" t="s">
        <v>805</v>
      </c>
      <c r="B11" s="457" t="s">
        <v>586</v>
      </c>
      <c r="C11" s="458">
        <v>1511759412.9499998</v>
      </c>
      <c r="D11" s="463">
        <v>2668031146.1399999</v>
      </c>
      <c r="E11" s="458">
        <v>1348819500.2299995</v>
      </c>
      <c r="F11" s="458">
        <v>1178168502.1599998</v>
      </c>
      <c r="G11" s="458">
        <v>834568967.65999985</v>
      </c>
      <c r="H11" s="458">
        <v>1584940263.9599996</v>
      </c>
      <c r="I11" s="458">
        <v>1337800790.8499997</v>
      </c>
      <c r="J11" s="458">
        <f t="shared" si="0"/>
        <v>10464088583.949999</v>
      </c>
    </row>
    <row r="12" spans="1:10">
      <c r="A12" s="303" t="s">
        <v>885</v>
      </c>
      <c r="B12" s="462" t="s">
        <v>1664</v>
      </c>
      <c r="C12" s="458">
        <v>0</v>
      </c>
      <c r="D12" s="458"/>
      <c r="E12" s="458"/>
      <c r="F12" s="458">
        <v>60705162</v>
      </c>
      <c r="G12" s="458"/>
      <c r="H12" s="458"/>
      <c r="I12" s="458"/>
      <c r="J12" s="458">
        <f t="shared" si="0"/>
        <v>60705162</v>
      </c>
    </row>
    <row r="13" spans="1:10">
      <c r="A13" s="303" t="s">
        <v>824</v>
      </c>
      <c r="B13" s="457" t="s">
        <v>590</v>
      </c>
      <c r="C13" s="458">
        <v>145226385.31999999</v>
      </c>
      <c r="D13" s="458">
        <v>247056007</v>
      </c>
      <c r="E13" s="458">
        <v>162907630.49999997</v>
      </c>
      <c r="F13" s="458">
        <v>170623244.31</v>
      </c>
      <c r="G13" s="458">
        <v>218652752.98000002</v>
      </c>
      <c r="H13" s="458">
        <v>36932765.020000003</v>
      </c>
      <c r="I13" s="458">
        <v>257038762.85999998</v>
      </c>
      <c r="J13" s="458">
        <f t="shared" si="0"/>
        <v>1238437547.9899998</v>
      </c>
    </row>
    <row r="14" spans="1:10">
      <c r="A14" s="303" t="s">
        <v>806</v>
      </c>
      <c r="B14" s="457" t="s">
        <v>1665</v>
      </c>
      <c r="C14" s="458">
        <v>609632032.14999998</v>
      </c>
      <c r="D14" s="458">
        <v>1159020951.2500002</v>
      </c>
      <c r="E14" s="458">
        <v>603900988.54999995</v>
      </c>
      <c r="F14" s="458">
        <v>576731878.01999998</v>
      </c>
      <c r="G14" s="458">
        <v>527574783.17000002</v>
      </c>
      <c r="H14" s="458">
        <v>464619547.18999994</v>
      </c>
      <c r="I14" s="458">
        <v>902558332.48000014</v>
      </c>
      <c r="J14" s="458">
        <f t="shared" si="0"/>
        <v>4844038512.8100004</v>
      </c>
    </row>
    <row r="15" spans="1:10">
      <c r="A15" s="303" t="s">
        <v>807</v>
      </c>
      <c r="B15" s="457" t="s">
        <v>1666</v>
      </c>
      <c r="C15" s="458">
        <v>40415332.450000003</v>
      </c>
      <c r="D15" s="458">
        <v>45017579.969999991</v>
      </c>
      <c r="E15" s="458">
        <v>75677045.710000008</v>
      </c>
      <c r="F15" s="458">
        <v>68300352.670000002</v>
      </c>
      <c r="G15" s="458">
        <v>63418111.510000005</v>
      </c>
      <c r="H15" s="458">
        <v>63777629.93</v>
      </c>
      <c r="I15" s="458">
        <v>72744427.549999997</v>
      </c>
      <c r="J15" s="458">
        <f t="shared" si="0"/>
        <v>429350479.79000002</v>
      </c>
    </row>
    <row r="16" spans="1:10" ht="25.5">
      <c r="A16" s="303" t="s">
        <v>899</v>
      </c>
      <c r="B16" s="462" t="s">
        <v>1667</v>
      </c>
      <c r="C16" s="458">
        <v>0</v>
      </c>
      <c r="D16" s="458">
        <v>0</v>
      </c>
      <c r="E16" s="458">
        <v>991942</v>
      </c>
      <c r="F16" s="458">
        <v>0</v>
      </c>
      <c r="G16" s="458">
        <v>9753631</v>
      </c>
      <c r="H16" s="458">
        <v>3117755</v>
      </c>
      <c r="I16" s="458">
        <v>0</v>
      </c>
      <c r="J16" s="458">
        <f t="shared" si="0"/>
        <v>13863328</v>
      </c>
    </row>
    <row r="17" spans="1:10" ht="38.25">
      <c r="A17" s="303" t="s">
        <v>875</v>
      </c>
      <c r="B17" s="457" t="s">
        <v>1668</v>
      </c>
      <c r="C17" s="458">
        <v>0</v>
      </c>
      <c r="D17" s="458">
        <v>0</v>
      </c>
      <c r="E17" s="458">
        <v>0</v>
      </c>
      <c r="F17" s="458">
        <v>0</v>
      </c>
      <c r="G17" s="458">
        <v>1453599.96</v>
      </c>
      <c r="H17" s="458">
        <v>0</v>
      </c>
      <c r="I17" s="458">
        <v>0</v>
      </c>
      <c r="J17" s="458">
        <f t="shared" si="0"/>
        <v>1453599.96</v>
      </c>
    </row>
    <row r="18" spans="1:10" ht="25.5">
      <c r="A18" s="303" t="s">
        <v>818</v>
      </c>
      <c r="B18" s="462" t="s">
        <v>1669</v>
      </c>
      <c r="C18" s="458">
        <v>4832070</v>
      </c>
      <c r="D18" s="458">
        <v>9535188</v>
      </c>
      <c r="E18" s="458">
        <v>8532854</v>
      </c>
      <c r="F18" s="458">
        <v>5465747</v>
      </c>
      <c r="G18" s="458">
        <v>28645188.449999999</v>
      </c>
      <c r="H18" s="458">
        <v>4122175</v>
      </c>
      <c r="I18" s="458">
        <v>3132208</v>
      </c>
      <c r="J18" s="458">
        <f t="shared" si="0"/>
        <v>64265430.450000003</v>
      </c>
    </row>
    <row r="19" spans="1:10">
      <c r="A19" s="303" t="s">
        <v>839</v>
      </c>
      <c r="B19" s="457" t="s">
        <v>1670</v>
      </c>
      <c r="C19" s="458">
        <v>0</v>
      </c>
      <c r="D19" s="458">
        <v>0</v>
      </c>
      <c r="E19" s="458">
        <v>0</v>
      </c>
      <c r="F19" s="458">
        <v>0</v>
      </c>
      <c r="G19" s="458">
        <v>229145362.88</v>
      </c>
      <c r="H19" s="458">
        <v>0</v>
      </c>
      <c r="I19" s="458">
        <v>3825050</v>
      </c>
      <c r="J19" s="458">
        <f t="shared" si="0"/>
        <v>232970412.88</v>
      </c>
    </row>
    <row r="20" spans="1:10" ht="25.5">
      <c r="A20" s="303" t="s">
        <v>905</v>
      </c>
      <c r="B20" s="462" t="s">
        <v>1671</v>
      </c>
      <c r="C20" s="458">
        <v>0</v>
      </c>
      <c r="D20" s="458">
        <v>0</v>
      </c>
      <c r="E20" s="458">
        <v>7954917</v>
      </c>
      <c r="F20" s="458">
        <v>0</v>
      </c>
      <c r="G20" s="458">
        <v>0</v>
      </c>
      <c r="H20" s="458">
        <v>0</v>
      </c>
      <c r="I20" s="458">
        <v>0</v>
      </c>
      <c r="J20" s="458">
        <f t="shared" si="0"/>
        <v>7954917</v>
      </c>
    </row>
    <row r="21" spans="1:10">
      <c r="A21" s="303" t="s">
        <v>876</v>
      </c>
      <c r="B21" s="457" t="s">
        <v>601</v>
      </c>
      <c r="C21" s="458">
        <v>6866077892.7700005</v>
      </c>
      <c r="D21" s="458">
        <v>2431625467.6599998</v>
      </c>
      <c r="E21" s="458">
        <v>8564059361.2900009</v>
      </c>
      <c r="F21" s="458">
        <v>8153869409.8499994</v>
      </c>
      <c r="G21" s="458">
        <v>6393523964.0500002</v>
      </c>
      <c r="H21" s="458">
        <v>4744813347.6600008</v>
      </c>
      <c r="I21" s="458">
        <v>4490517000.4200001</v>
      </c>
      <c r="J21" s="458">
        <f t="shared" si="0"/>
        <v>41644486443.699997</v>
      </c>
    </row>
    <row r="22" spans="1:10">
      <c r="A22" s="303" t="s">
        <v>877</v>
      </c>
      <c r="B22" s="462" t="s">
        <v>1672</v>
      </c>
      <c r="C22" s="458">
        <v>45117738.350000001</v>
      </c>
      <c r="D22" s="458">
        <v>17250</v>
      </c>
      <c r="E22" s="458">
        <v>4434470</v>
      </c>
      <c r="F22" s="458">
        <v>188479715.16000003</v>
      </c>
      <c r="G22" s="458">
        <v>80066380.599999994</v>
      </c>
      <c r="H22" s="458">
        <v>496006074.35000002</v>
      </c>
      <c r="I22" s="458">
        <v>11518936</v>
      </c>
      <c r="J22" s="458">
        <f t="shared" si="0"/>
        <v>825640564.46000004</v>
      </c>
    </row>
    <row r="23" spans="1:10">
      <c r="A23" s="303" t="s">
        <v>887</v>
      </c>
      <c r="B23" s="457" t="s">
        <v>1673</v>
      </c>
      <c r="C23" s="458">
        <v>525433450.64999998</v>
      </c>
      <c r="D23" s="458">
        <v>288287838.24000001</v>
      </c>
      <c r="E23" s="458">
        <v>776487707.21999991</v>
      </c>
      <c r="F23" s="458">
        <v>499418090</v>
      </c>
      <c r="G23" s="458">
        <v>490856606.06</v>
      </c>
      <c r="H23" s="458">
        <v>762365176.1400001</v>
      </c>
      <c r="I23" s="458">
        <v>488769575.34000003</v>
      </c>
      <c r="J23" s="458">
        <f t="shared" si="0"/>
        <v>3831618443.6500006</v>
      </c>
    </row>
    <row r="24" spans="1:10">
      <c r="A24" s="303" t="s">
        <v>888</v>
      </c>
      <c r="B24" s="457" t="s">
        <v>1674</v>
      </c>
      <c r="C24" s="458">
        <v>2008476515.77</v>
      </c>
      <c r="D24" s="458">
        <v>1544228299.6299999</v>
      </c>
      <c r="E24" s="458">
        <v>1866143754.6399999</v>
      </c>
      <c r="F24" s="458">
        <v>1782299129.76</v>
      </c>
      <c r="G24" s="458">
        <v>1305380452.0900002</v>
      </c>
      <c r="H24" s="458">
        <v>2175486752.1700001</v>
      </c>
      <c r="I24" s="458">
        <v>1886466447.9399998</v>
      </c>
      <c r="J24" s="458">
        <f>SUM(C24:I24)</f>
        <v>12568481352</v>
      </c>
    </row>
    <row r="25" spans="1:10">
      <c r="A25" s="303" t="s">
        <v>900</v>
      </c>
      <c r="B25" s="457" t="s">
        <v>606</v>
      </c>
      <c r="C25" s="458">
        <v>2523862831.0999999</v>
      </c>
      <c r="D25" s="458">
        <v>859914358</v>
      </c>
      <c r="E25" s="458">
        <v>2444096249.7399998</v>
      </c>
      <c r="F25" s="458">
        <v>3694061040.6399989</v>
      </c>
      <c r="G25" s="458">
        <v>4799828934.4400005</v>
      </c>
      <c r="H25" s="458">
        <v>1451131940.72</v>
      </c>
      <c r="I25" s="458">
        <v>1573481109.1000001</v>
      </c>
      <c r="J25" s="458">
        <f t="shared" si="0"/>
        <v>17346376463.739998</v>
      </c>
    </row>
    <row r="26" spans="1:10">
      <c r="A26" s="303" t="s">
        <v>889</v>
      </c>
      <c r="B26" s="457" t="s">
        <v>1675</v>
      </c>
      <c r="C26" s="458">
        <v>162689376.00999999</v>
      </c>
      <c r="D26" s="458">
        <v>357821295.40999997</v>
      </c>
      <c r="E26" s="458">
        <v>689740485.21000004</v>
      </c>
      <c r="F26" s="458">
        <v>43120017.770000003</v>
      </c>
      <c r="G26" s="458">
        <v>724082236.47000003</v>
      </c>
      <c r="H26" s="458">
        <v>211627280.60000002</v>
      </c>
      <c r="I26" s="458">
        <v>547307655.25</v>
      </c>
      <c r="J26" s="458">
        <f t="shared" si="0"/>
        <v>2736388346.7200003</v>
      </c>
    </row>
    <row r="27" spans="1:10">
      <c r="A27" s="303" t="s">
        <v>878</v>
      </c>
      <c r="B27" s="457" t="s">
        <v>1676</v>
      </c>
      <c r="C27" s="458">
        <v>0</v>
      </c>
      <c r="D27" s="458">
        <v>493961294.36000001</v>
      </c>
      <c r="E27" s="458">
        <v>82286004</v>
      </c>
      <c r="F27" s="458">
        <v>1425057.67</v>
      </c>
      <c r="G27" s="458">
        <v>0</v>
      </c>
      <c r="H27" s="458">
        <v>13028711.609999999</v>
      </c>
      <c r="I27" s="458">
        <v>29685304</v>
      </c>
      <c r="J27" s="458">
        <f t="shared" si="0"/>
        <v>620386371.63999999</v>
      </c>
    </row>
    <row r="28" spans="1:10">
      <c r="A28" s="303" t="s">
        <v>808</v>
      </c>
      <c r="B28" s="457" t="s">
        <v>1677</v>
      </c>
      <c r="C28" s="458">
        <v>831982443.00999999</v>
      </c>
      <c r="D28" s="458">
        <v>3621491091.5800004</v>
      </c>
      <c r="E28" s="458">
        <v>2787778218.6600003</v>
      </c>
      <c r="F28" s="458">
        <v>879159031.14999986</v>
      </c>
      <c r="G28" s="458">
        <v>1867985273.73</v>
      </c>
      <c r="H28" s="458">
        <v>1335296281.46</v>
      </c>
      <c r="I28" s="458">
        <v>710061767.58000004</v>
      </c>
      <c r="J28" s="458">
        <f t="shared" si="0"/>
        <v>12033754107.17</v>
      </c>
    </row>
    <row r="29" spans="1:10" ht="25.5">
      <c r="A29" s="303" t="s">
        <v>840</v>
      </c>
      <c r="B29" s="462" t="s">
        <v>1678</v>
      </c>
      <c r="C29" s="458">
        <v>31334118.190000005</v>
      </c>
      <c r="D29" s="458">
        <v>54247871.870000005</v>
      </c>
      <c r="E29" s="458">
        <v>47118184.43</v>
      </c>
      <c r="F29" s="458">
        <v>84964851.909999996</v>
      </c>
      <c r="G29" s="458">
        <v>121885789.47000001</v>
      </c>
      <c r="H29" s="458">
        <v>56905373.099999994</v>
      </c>
      <c r="I29" s="458">
        <v>54676646.750000007</v>
      </c>
      <c r="J29" s="458">
        <f t="shared" si="0"/>
        <v>451132835.72000003</v>
      </c>
    </row>
    <row r="30" spans="1:10" ht="25.5">
      <c r="A30" s="303" t="s">
        <v>813</v>
      </c>
      <c r="B30" s="457" t="s">
        <v>1679</v>
      </c>
      <c r="C30" s="458">
        <v>503005864.10000002</v>
      </c>
      <c r="D30" s="458">
        <v>48843221.520000003</v>
      </c>
      <c r="E30" s="458">
        <v>229138528.07000002</v>
      </c>
      <c r="F30" s="458">
        <v>8965080</v>
      </c>
      <c r="G30" s="458">
        <v>807407184.96000004</v>
      </c>
      <c r="H30" s="458">
        <v>115432531.61</v>
      </c>
      <c r="I30" s="458">
        <v>116467326.48</v>
      </c>
      <c r="J30" s="458">
        <f t="shared" si="0"/>
        <v>1829259736.74</v>
      </c>
    </row>
    <row r="31" spans="1:10">
      <c r="A31" s="303" t="s">
        <v>841</v>
      </c>
      <c r="B31" s="457" t="s">
        <v>1680</v>
      </c>
      <c r="C31" s="458">
        <v>54625039.380000003</v>
      </c>
      <c r="D31" s="458">
        <v>37974295</v>
      </c>
      <c r="E31" s="458">
        <v>306600627.75</v>
      </c>
      <c r="F31" s="458">
        <v>199797897.5</v>
      </c>
      <c r="G31" s="458">
        <v>0</v>
      </c>
      <c r="H31" s="458">
        <v>104399794</v>
      </c>
      <c r="I31" s="458">
        <v>100903912.15000001</v>
      </c>
      <c r="J31" s="458">
        <f t="shared" si="0"/>
        <v>804301565.77999997</v>
      </c>
    </row>
    <row r="32" spans="1:10">
      <c r="A32" s="303" t="s">
        <v>868</v>
      </c>
      <c r="B32" s="457" t="s">
        <v>617</v>
      </c>
      <c r="C32" s="458">
        <v>1578530</v>
      </c>
      <c r="D32" s="458">
        <v>0</v>
      </c>
      <c r="E32" s="458">
        <v>0</v>
      </c>
      <c r="F32" s="458">
        <v>0</v>
      </c>
      <c r="G32" s="458">
        <v>0</v>
      </c>
      <c r="H32" s="458">
        <v>0</v>
      </c>
      <c r="I32" s="458">
        <v>0</v>
      </c>
      <c r="J32" s="458">
        <f t="shared" si="0"/>
        <v>1578530</v>
      </c>
    </row>
    <row r="33" spans="1:10">
      <c r="A33" s="303" t="s">
        <v>912</v>
      </c>
      <c r="B33" s="462" t="s">
        <v>1681</v>
      </c>
      <c r="C33" s="458">
        <v>0</v>
      </c>
      <c r="D33" s="458">
        <v>33990000</v>
      </c>
      <c r="E33" s="458">
        <v>0</v>
      </c>
      <c r="F33" s="458">
        <v>0</v>
      </c>
      <c r="G33" s="458">
        <v>0</v>
      </c>
      <c r="H33" s="458">
        <v>0</v>
      </c>
      <c r="I33" s="458">
        <v>0</v>
      </c>
      <c r="J33" s="458">
        <f t="shared" si="0"/>
        <v>33990000</v>
      </c>
    </row>
    <row r="34" spans="1:10">
      <c r="A34" s="713" t="s">
        <v>307</v>
      </c>
      <c r="B34" s="713"/>
      <c r="C34" s="458">
        <f t="shared" ref="C34:J34" si="1">SUM(C10:C33)</f>
        <v>15866049032.200001</v>
      </c>
      <c r="D34" s="458">
        <f t="shared" si="1"/>
        <v>13905062992.630001</v>
      </c>
      <c r="E34" s="458">
        <f t="shared" si="1"/>
        <v>20008238780</v>
      </c>
      <c r="F34" s="458">
        <f t="shared" si="1"/>
        <v>17595554207.57</v>
      </c>
      <c r="G34" s="458">
        <f t="shared" si="1"/>
        <v>18504229219.48</v>
      </c>
      <c r="H34" s="458">
        <f t="shared" si="1"/>
        <v>13640952581.520002</v>
      </c>
      <c r="I34" s="458">
        <f t="shared" si="1"/>
        <v>12601976233.75</v>
      </c>
      <c r="J34" s="458">
        <f t="shared" si="1"/>
        <v>112122063047.15001</v>
      </c>
    </row>
    <row r="35" spans="1:10">
      <c r="A35" s="454" t="s">
        <v>1501</v>
      </c>
    </row>
  </sheetData>
  <mergeCells count="9">
    <mergeCell ref="A34:B34"/>
    <mergeCell ref="A2:J2"/>
    <mergeCell ref="A3:J3"/>
    <mergeCell ref="A4:J4"/>
    <mergeCell ref="A5:J5"/>
    <mergeCell ref="A6:J6"/>
    <mergeCell ref="A8:A9"/>
    <mergeCell ref="B8:B9"/>
    <mergeCell ref="C8:J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J1" sqref="J1"/>
    </sheetView>
  </sheetViews>
  <sheetFormatPr defaultColWidth="10.140625" defaultRowHeight="15"/>
  <cols>
    <col min="1" max="1" width="10.140625" style="454" customWidth="1"/>
    <col min="2" max="2" width="30.85546875" style="454" customWidth="1"/>
    <col min="3" max="3" width="12.42578125" style="454" customWidth="1"/>
    <col min="4" max="4" width="12.5703125" style="454" customWidth="1"/>
    <col min="5" max="5" width="15" style="454" customWidth="1"/>
    <col min="6" max="6" width="12.42578125" style="454" customWidth="1"/>
    <col min="7" max="7" width="13.28515625" style="454" customWidth="1"/>
    <col min="8" max="8" width="12.85546875" style="454" customWidth="1"/>
    <col min="9" max="9" width="16.42578125" style="454" customWidth="1"/>
    <col min="10" max="10" width="13.7109375" style="454" bestFit="1" customWidth="1"/>
    <col min="11" max="256" width="10.140625" style="454"/>
    <col min="257" max="257" width="10.140625" style="454" customWidth="1"/>
    <col min="258" max="258" width="30.85546875" style="454" customWidth="1"/>
    <col min="259" max="259" width="12.42578125" style="454" customWidth="1"/>
    <col min="260" max="260" width="12.5703125" style="454" customWidth="1"/>
    <col min="261" max="261" width="15" style="454" customWidth="1"/>
    <col min="262" max="262" width="12.42578125" style="454" customWidth="1"/>
    <col min="263" max="263" width="13.28515625" style="454" customWidth="1"/>
    <col min="264" max="264" width="12.85546875" style="454" customWidth="1"/>
    <col min="265" max="265" width="16.42578125" style="454" customWidth="1"/>
    <col min="266" max="266" width="13.7109375" style="454" bestFit="1" customWidth="1"/>
    <col min="267" max="512" width="10.140625" style="454"/>
    <col min="513" max="513" width="10.140625" style="454" customWidth="1"/>
    <col min="514" max="514" width="30.85546875" style="454" customWidth="1"/>
    <col min="515" max="515" width="12.42578125" style="454" customWidth="1"/>
    <col min="516" max="516" width="12.5703125" style="454" customWidth="1"/>
    <col min="517" max="517" width="15" style="454" customWidth="1"/>
    <col min="518" max="518" width="12.42578125" style="454" customWidth="1"/>
    <col min="519" max="519" width="13.28515625" style="454" customWidth="1"/>
    <col min="520" max="520" width="12.85546875" style="454" customWidth="1"/>
    <col min="521" max="521" width="16.42578125" style="454" customWidth="1"/>
    <col min="522" max="522" width="13.7109375" style="454" bestFit="1" customWidth="1"/>
    <col min="523" max="768" width="10.140625" style="454"/>
    <col min="769" max="769" width="10.140625" style="454" customWidth="1"/>
    <col min="770" max="770" width="30.85546875" style="454" customWidth="1"/>
    <col min="771" max="771" width="12.42578125" style="454" customWidth="1"/>
    <col min="772" max="772" width="12.5703125" style="454" customWidth="1"/>
    <col min="773" max="773" width="15" style="454" customWidth="1"/>
    <col min="774" max="774" width="12.42578125" style="454" customWidth="1"/>
    <col min="775" max="775" width="13.28515625" style="454" customWidth="1"/>
    <col min="776" max="776" width="12.85546875" style="454" customWidth="1"/>
    <col min="777" max="777" width="16.42578125" style="454" customWidth="1"/>
    <col min="778" max="778" width="13.7109375" style="454" bestFit="1" customWidth="1"/>
    <col min="779" max="1024" width="10.140625" style="454"/>
    <col min="1025" max="1025" width="10.140625" style="454" customWidth="1"/>
    <col min="1026" max="1026" width="30.85546875" style="454" customWidth="1"/>
    <col min="1027" max="1027" width="12.42578125" style="454" customWidth="1"/>
    <col min="1028" max="1028" width="12.5703125" style="454" customWidth="1"/>
    <col min="1029" max="1029" width="15" style="454" customWidth="1"/>
    <col min="1030" max="1030" width="12.42578125" style="454" customWidth="1"/>
    <col min="1031" max="1031" width="13.28515625" style="454" customWidth="1"/>
    <col min="1032" max="1032" width="12.85546875" style="454" customWidth="1"/>
    <col min="1033" max="1033" width="16.42578125" style="454" customWidth="1"/>
    <col min="1034" max="1034" width="13.7109375" style="454" bestFit="1" customWidth="1"/>
    <col min="1035" max="1280" width="10.140625" style="454"/>
    <col min="1281" max="1281" width="10.140625" style="454" customWidth="1"/>
    <col min="1282" max="1282" width="30.85546875" style="454" customWidth="1"/>
    <col min="1283" max="1283" width="12.42578125" style="454" customWidth="1"/>
    <col min="1284" max="1284" width="12.5703125" style="454" customWidth="1"/>
    <col min="1285" max="1285" width="15" style="454" customWidth="1"/>
    <col min="1286" max="1286" width="12.42578125" style="454" customWidth="1"/>
    <col min="1287" max="1287" width="13.28515625" style="454" customWidth="1"/>
    <col min="1288" max="1288" width="12.85546875" style="454" customWidth="1"/>
    <col min="1289" max="1289" width="16.42578125" style="454" customWidth="1"/>
    <col min="1290" max="1290" width="13.7109375" style="454" bestFit="1" customWidth="1"/>
    <col min="1291" max="1536" width="10.140625" style="454"/>
    <col min="1537" max="1537" width="10.140625" style="454" customWidth="1"/>
    <col min="1538" max="1538" width="30.85546875" style="454" customWidth="1"/>
    <col min="1539" max="1539" width="12.42578125" style="454" customWidth="1"/>
    <col min="1540" max="1540" width="12.5703125" style="454" customWidth="1"/>
    <col min="1541" max="1541" width="15" style="454" customWidth="1"/>
    <col min="1542" max="1542" width="12.42578125" style="454" customWidth="1"/>
    <col min="1543" max="1543" width="13.28515625" style="454" customWidth="1"/>
    <col min="1544" max="1544" width="12.85546875" style="454" customWidth="1"/>
    <col min="1545" max="1545" width="16.42578125" style="454" customWidth="1"/>
    <col min="1546" max="1546" width="13.7109375" style="454" bestFit="1" customWidth="1"/>
    <col min="1547" max="1792" width="10.140625" style="454"/>
    <col min="1793" max="1793" width="10.140625" style="454" customWidth="1"/>
    <col min="1794" max="1794" width="30.85546875" style="454" customWidth="1"/>
    <col min="1795" max="1795" width="12.42578125" style="454" customWidth="1"/>
    <col min="1796" max="1796" width="12.5703125" style="454" customWidth="1"/>
    <col min="1797" max="1797" width="15" style="454" customWidth="1"/>
    <col min="1798" max="1798" width="12.42578125" style="454" customWidth="1"/>
    <col min="1799" max="1799" width="13.28515625" style="454" customWidth="1"/>
    <col min="1800" max="1800" width="12.85546875" style="454" customWidth="1"/>
    <col min="1801" max="1801" width="16.42578125" style="454" customWidth="1"/>
    <col min="1802" max="1802" width="13.7109375" style="454" bestFit="1" customWidth="1"/>
    <col min="1803" max="2048" width="10.140625" style="454"/>
    <col min="2049" max="2049" width="10.140625" style="454" customWidth="1"/>
    <col min="2050" max="2050" width="30.85546875" style="454" customWidth="1"/>
    <col min="2051" max="2051" width="12.42578125" style="454" customWidth="1"/>
    <col min="2052" max="2052" width="12.5703125" style="454" customWidth="1"/>
    <col min="2053" max="2053" width="15" style="454" customWidth="1"/>
    <col min="2054" max="2054" width="12.42578125" style="454" customWidth="1"/>
    <col min="2055" max="2055" width="13.28515625" style="454" customWidth="1"/>
    <col min="2056" max="2056" width="12.85546875" style="454" customWidth="1"/>
    <col min="2057" max="2057" width="16.42578125" style="454" customWidth="1"/>
    <col min="2058" max="2058" width="13.7109375" style="454" bestFit="1" customWidth="1"/>
    <col min="2059" max="2304" width="10.140625" style="454"/>
    <col min="2305" max="2305" width="10.140625" style="454" customWidth="1"/>
    <col min="2306" max="2306" width="30.85546875" style="454" customWidth="1"/>
    <col min="2307" max="2307" width="12.42578125" style="454" customWidth="1"/>
    <col min="2308" max="2308" width="12.5703125" style="454" customWidth="1"/>
    <col min="2309" max="2309" width="15" style="454" customWidth="1"/>
    <col min="2310" max="2310" width="12.42578125" style="454" customWidth="1"/>
    <col min="2311" max="2311" width="13.28515625" style="454" customWidth="1"/>
    <col min="2312" max="2312" width="12.85546875" style="454" customWidth="1"/>
    <col min="2313" max="2313" width="16.42578125" style="454" customWidth="1"/>
    <col min="2314" max="2314" width="13.7109375" style="454" bestFit="1" customWidth="1"/>
    <col min="2315" max="2560" width="10.140625" style="454"/>
    <col min="2561" max="2561" width="10.140625" style="454" customWidth="1"/>
    <col min="2562" max="2562" width="30.85546875" style="454" customWidth="1"/>
    <col min="2563" max="2563" width="12.42578125" style="454" customWidth="1"/>
    <col min="2564" max="2564" width="12.5703125" style="454" customWidth="1"/>
    <col min="2565" max="2565" width="15" style="454" customWidth="1"/>
    <col min="2566" max="2566" width="12.42578125" style="454" customWidth="1"/>
    <col min="2567" max="2567" width="13.28515625" style="454" customWidth="1"/>
    <col min="2568" max="2568" width="12.85546875" style="454" customWidth="1"/>
    <col min="2569" max="2569" width="16.42578125" style="454" customWidth="1"/>
    <col min="2570" max="2570" width="13.7109375" style="454" bestFit="1" customWidth="1"/>
    <col min="2571" max="2816" width="10.140625" style="454"/>
    <col min="2817" max="2817" width="10.140625" style="454" customWidth="1"/>
    <col min="2818" max="2818" width="30.85546875" style="454" customWidth="1"/>
    <col min="2819" max="2819" width="12.42578125" style="454" customWidth="1"/>
    <col min="2820" max="2820" width="12.5703125" style="454" customWidth="1"/>
    <col min="2821" max="2821" width="15" style="454" customWidth="1"/>
    <col min="2822" max="2822" width="12.42578125" style="454" customWidth="1"/>
    <col min="2823" max="2823" width="13.28515625" style="454" customWidth="1"/>
    <col min="2824" max="2824" width="12.85546875" style="454" customWidth="1"/>
    <col min="2825" max="2825" width="16.42578125" style="454" customWidth="1"/>
    <col min="2826" max="2826" width="13.7109375" style="454" bestFit="1" customWidth="1"/>
    <col min="2827" max="3072" width="10.140625" style="454"/>
    <col min="3073" max="3073" width="10.140625" style="454" customWidth="1"/>
    <col min="3074" max="3074" width="30.85546875" style="454" customWidth="1"/>
    <col min="3075" max="3075" width="12.42578125" style="454" customWidth="1"/>
    <col min="3076" max="3076" width="12.5703125" style="454" customWidth="1"/>
    <col min="3077" max="3077" width="15" style="454" customWidth="1"/>
    <col min="3078" max="3078" width="12.42578125" style="454" customWidth="1"/>
    <col min="3079" max="3079" width="13.28515625" style="454" customWidth="1"/>
    <col min="3080" max="3080" width="12.85546875" style="454" customWidth="1"/>
    <col min="3081" max="3081" width="16.42578125" style="454" customWidth="1"/>
    <col min="3082" max="3082" width="13.7109375" style="454" bestFit="1" customWidth="1"/>
    <col min="3083" max="3328" width="10.140625" style="454"/>
    <col min="3329" max="3329" width="10.140625" style="454" customWidth="1"/>
    <col min="3330" max="3330" width="30.85546875" style="454" customWidth="1"/>
    <col min="3331" max="3331" width="12.42578125" style="454" customWidth="1"/>
    <col min="3332" max="3332" width="12.5703125" style="454" customWidth="1"/>
    <col min="3333" max="3333" width="15" style="454" customWidth="1"/>
    <col min="3334" max="3334" width="12.42578125" style="454" customWidth="1"/>
    <col min="3335" max="3335" width="13.28515625" style="454" customWidth="1"/>
    <col min="3336" max="3336" width="12.85546875" style="454" customWidth="1"/>
    <col min="3337" max="3337" width="16.42578125" style="454" customWidth="1"/>
    <col min="3338" max="3338" width="13.7109375" style="454" bestFit="1" customWidth="1"/>
    <col min="3339" max="3584" width="10.140625" style="454"/>
    <col min="3585" max="3585" width="10.140625" style="454" customWidth="1"/>
    <col min="3586" max="3586" width="30.85546875" style="454" customWidth="1"/>
    <col min="3587" max="3587" width="12.42578125" style="454" customWidth="1"/>
    <col min="3588" max="3588" width="12.5703125" style="454" customWidth="1"/>
    <col min="3589" max="3589" width="15" style="454" customWidth="1"/>
    <col min="3590" max="3590" width="12.42578125" style="454" customWidth="1"/>
    <col min="3591" max="3591" width="13.28515625" style="454" customWidth="1"/>
    <col min="3592" max="3592" width="12.85546875" style="454" customWidth="1"/>
    <col min="3593" max="3593" width="16.42578125" style="454" customWidth="1"/>
    <col min="3594" max="3594" width="13.7109375" style="454" bestFit="1" customWidth="1"/>
    <col min="3595" max="3840" width="10.140625" style="454"/>
    <col min="3841" max="3841" width="10.140625" style="454" customWidth="1"/>
    <col min="3842" max="3842" width="30.85546875" style="454" customWidth="1"/>
    <col min="3843" max="3843" width="12.42578125" style="454" customWidth="1"/>
    <col min="3844" max="3844" width="12.5703125" style="454" customWidth="1"/>
    <col min="3845" max="3845" width="15" style="454" customWidth="1"/>
    <col min="3846" max="3846" width="12.42578125" style="454" customWidth="1"/>
    <col min="3847" max="3847" width="13.28515625" style="454" customWidth="1"/>
    <col min="3848" max="3848" width="12.85546875" style="454" customWidth="1"/>
    <col min="3849" max="3849" width="16.42578125" style="454" customWidth="1"/>
    <col min="3850" max="3850" width="13.7109375" style="454" bestFit="1" customWidth="1"/>
    <col min="3851" max="4096" width="10.140625" style="454"/>
    <col min="4097" max="4097" width="10.140625" style="454" customWidth="1"/>
    <col min="4098" max="4098" width="30.85546875" style="454" customWidth="1"/>
    <col min="4099" max="4099" width="12.42578125" style="454" customWidth="1"/>
    <col min="4100" max="4100" width="12.5703125" style="454" customWidth="1"/>
    <col min="4101" max="4101" width="15" style="454" customWidth="1"/>
    <col min="4102" max="4102" width="12.42578125" style="454" customWidth="1"/>
    <col min="4103" max="4103" width="13.28515625" style="454" customWidth="1"/>
    <col min="4104" max="4104" width="12.85546875" style="454" customWidth="1"/>
    <col min="4105" max="4105" width="16.42578125" style="454" customWidth="1"/>
    <col min="4106" max="4106" width="13.7109375" style="454" bestFit="1" customWidth="1"/>
    <col min="4107" max="4352" width="10.140625" style="454"/>
    <col min="4353" max="4353" width="10.140625" style="454" customWidth="1"/>
    <col min="4354" max="4354" width="30.85546875" style="454" customWidth="1"/>
    <col min="4355" max="4355" width="12.42578125" style="454" customWidth="1"/>
    <col min="4356" max="4356" width="12.5703125" style="454" customWidth="1"/>
    <col min="4357" max="4357" width="15" style="454" customWidth="1"/>
    <col min="4358" max="4358" width="12.42578125" style="454" customWidth="1"/>
    <col min="4359" max="4359" width="13.28515625" style="454" customWidth="1"/>
    <col min="4360" max="4360" width="12.85546875" style="454" customWidth="1"/>
    <col min="4361" max="4361" width="16.42578125" style="454" customWidth="1"/>
    <col min="4362" max="4362" width="13.7109375" style="454" bestFit="1" customWidth="1"/>
    <col min="4363" max="4608" width="10.140625" style="454"/>
    <col min="4609" max="4609" width="10.140625" style="454" customWidth="1"/>
    <col min="4610" max="4610" width="30.85546875" style="454" customWidth="1"/>
    <col min="4611" max="4611" width="12.42578125" style="454" customWidth="1"/>
    <col min="4612" max="4612" width="12.5703125" style="454" customWidth="1"/>
    <col min="4613" max="4613" width="15" style="454" customWidth="1"/>
    <col min="4614" max="4614" width="12.42578125" style="454" customWidth="1"/>
    <col min="4615" max="4615" width="13.28515625" style="454" customWidth="1"/>
    <col min="4616" max="4616" width="12.85546875" style="454" customWidth="1"/>
    <col min="4617" max="4617" width="16.42578125" style="454" customWidth="1"/>
    <col min="4618" max="4618" width="13.7109375" style="454" bestFit="1" customWidth="1"/>
    <col min="4619" max="4864" width="10.140625" style="454"/>
    <col min="4865" max="4865" width="10.140625" style="454" customWidth="1"/>
    <col min="4866" max="4866" width="30.85546875" style="454" customWidth="1"/>
    <col min="4867" max="4867" width="12.42578125" style="454" customWidth="1"/>
    <col min="4868" max="4868" width="12.5703125" style="454" customWidth="1"/>
    <col min="4869" max="4869" width="15" style="454" customWidth="1"/>
    <col min="4870" max="4870" width="12.42578125" style="454" customWidth="1"/>
    <col min="4871" max="4871" width="13.28515625" style="454" customWidth="1"/>
    <col min="4872" max="4872" width="12.85546875" style="454" customWidth="1"/>
    <col min="4873" max="4873" width="16.42578125" style="454" customWidth="1"/>
    <col min="4874" max="4874" width="13.7109375" style="454" bestFit="1" customWidth="1"/>
    <col min="4875" max="5120" width="10.140625" style="454"/>
    <col min="5121" max="5121" width="10.140625" style="454" customWidth="1"/>
    <col min="5122" max="5122" width="30.85546875" style="454" customWidth="1"/>
    <col min="5123" max="5123" width="12.42578125" style="454" customWidth="1"/>
    <col min="5124" max="5124" width="12.5703125" style="454" customWidth="1"/>
    <col min="5125" max="5125" width="15" style="454" customWidth="1"/>
    <col min="5126" max="5126" width="12.42578125" style="454" customWidth="1"/>
    <col min="5127" max="5127" width="13.28515625" style="454" customWidth="1"/>
    <col min="5128" max="5128" width="12.85546875" style="454" customWidth="1"/>
    <col min="5129" max="5129" width="16.42578125" style="454" customWidth="1"/>
    <col min="5130" max="5130" width="13.7109375" style="454" bestFit="1" customWidth="1"/>
    <col min="5131" max="5376" width="10.140625" style="454"/>
    <col min="5377" max="5377" width="10.140625" style="454" customWidth="1"/>
    <col min="5378" max="5378" width="30.85546875" style="454" customWidth="1"/>
    <col min="5379" max="5379" width="12.42578125" style="454" customWidth="1"/>
    <col min="5380" max="5380" width="12.5703125" style="454" customWidth="1"/>
    <col min="5381" max="5381" width="15" style="454" customWidth="1"/>
    <col min="5382" max="5382" width="12.42578125" style="454" customWidth="1"/>
    <col min="5383" max="5383" width="13.28515625" style="454" customWidth="1"/>
    <col min="5384" max="5384" width="12.85546875" style="454" customWidth="1"/>
    <col min="5385" max="5385" width="16.42578125" style="454" customWidth="1"/>
    <col min="5386" max="5386" width="13.7109375" style="454" bestFit="1" customWidth="1"/>
    <col min="5387" max="5632" width="10.140625" style="454"/>
    <col min="5633" max="5633" width="10.140625" style="454" customWidth="1"/>
    <col min="5634" max="5634" width="30.85546875" style="454" customWidth="1"/>
    <col min="5635" max="5635" width="12.42578125" style="454" customWidth="1"/>
    <col min="5636" max="5636" width="12.5703125" style="454" customWidth="1"/>
    <col min="5637" max="5637" width="15" style="454" customWidth="1"/>
    <col min="5638" max="5638" width="12.42578125" style="454" customWidth="1"/>
    <col min="5639" max="5639" width="13.28515625" style="454" customWidth="1"/>
    <col min="5640" max="5640" width="12.85546875" style="454" customWidth="1"/>
    <col min="5641" max="5641" width="16.42578125" style="454" customWidth="1"/>
    <col min="5642" max="5642" width="13.7109375" style="454" bestFit="1" customWidth="1"/>
    <col min="5643" max="5888" width="10.140625" style="454"/>
    <col min="5889" max="5889" width="10.140625" style="454" customWidth="1"/>
    <col min="5890" max="5890" width="30.85546875" style="454" customWidth="1"/>
    <col min="5891" max="5891" width="12.42578125" style="454" customWidth="1"/>
    <col min="5892" max="5892" width="12.5703125" style="454" customWidth="1"/>
    <col min="5893" max="5893" width="15" style="454" customWidth="1"/>
    <col min="5894" max="5894" width="12.42578125" style="454" customWidth="1"/>
    <col min="5895" max="5895" width="13.28515625" style="454" customWidth="1"/>
    <col min="5896" max="5896" width="12.85546875" style="454" customWidth="1"/>
    <col min="5897" max="5897" width="16.42578125" style="454" customWidth="1"/>
    <col min="5898" max="5898" width="13.7109375" style="454" bestFit="1" customWidth="1"/>
    <col min="5899" max="6144" width="10.140625" style="454"/>
    <col min="6145" max="6145" width="10.140625" style="454" customWidth="1"/>
    <col min="6146" max="6146" width="30.85546875" style="454" customWidth="1"/>
    <col min="6147" max="6147" width="12.42578125" style="454" customWidth="1"/>
    <col min="6148" max="6148" width="12.5703125" style="454" customWidth="1"/>
    <col min="6149" max="6149" width="15" style="454" customWidth="1"/>
    <col min="6150" max="6150" width="12.42578125" style="454" customWidth="1"/>
    <col min="6151" max="6151" width="13.28515625" style="454" customWidth="1"/>
    <col min="6152" max="6152" width="12.85546875" style="454" customWidth="1"/>
    <col min="6153" max="6153" width="16.42578125" style="454" customWidth="1"/>
    <col min="6154" max="6154" width="13.7109375" style="454" bestFit="1" customWidth="1"/>
    <col min="6155" max="6400" width="10.140625" style="454"/>
    <col min="6401" max="6401" width="10.140625" style="454" customWidth="1"/>
    <col min="6402" max="6402" width="30.85546875" style="454" customWidth="1"/>
    <col min="6403" max="6403" width="12.42578125" style="454" customWidth="1"/>
    <col min="6404" max="6404" width="12.5703125" style="454" customWidth="1"/>
    <col min="6405" max="6405" width="15" style="454" customWidth="1"/>
    <col min="6406" max="6406" width="12.42578125" style="454" customWidth="1"/>
    <col min="6407" max="6407" width="13.28515625" style="454" customWidth="1"/>
    <col min="6408" max="6408" width="12.85546875" style="454" customWidth="1"/>
    <col min="6409" max="6409" width="16.42578125" style="454" customWidth="1"/>
    <col min="6410" max="6410" width="13.7109375" style="454" bestFit="1" customWidth="1"/>
    <col min="6411" max="6656" width="10.140625" style="454"/>
    <col min="6657" max="6657" width="10.140625" style="454" customWidth="1"/>
    <col min="6658" max="6658" width="30.85546875" style="454" customWidth="1"/>
    <col min="6659" max="6659" width="12.42578125" style="454" customWidth="1"/>
    <col min="6660" max="6660" width="12.5703125" style="454" customWidth="1"/>
    <col min="6661" max="6661" width="15" style="454" customWidth="1"/>
    <col min="6662" max="6662" width="12.42578125" style="454" customWidth="1"/>
    <col min="6663" max="6663" width="13.28515625" style="454" customWidth="1"/>
    <col min="6664" max="6664" width="12.85546875" style="454" customWidth="1"/>
    <col min="6665" max="6665" width="16.42578125" style="454" customWidth="1"/>
    <col min="6666" max="6666" width="13.7109375" style="454" bestFit="1" customWidth="1"/>
    <col min="6667" max="6912" width="10.140625" style="454"/>
    <col min="6913" max="6913" width="10.140625" style="454" customWidth="1"/>
    <col min="6914" max="6914" width="30.85546875" style="454" customWidth="1"/>
    <col min="6915" max="6915" width="12.42578125" style="454" customWidth="1"/>
    <col min="6916" max="6916" width="12.5703125" style="454" customWidth="1"/>
    <col min="6917" max="6917" width="15" style="454" customWidth="1"/>
    <col min="6918" max="6918" width="12.42578125" style="454" customWidth="1"/>
    <col min="6919" max="6919" width="13.28515625" style="454" customWidth="1"/>
    <col min="6920" max="6920" width="12.85546875" style="454" customWidth="1"/>
    <col min="6921" max="6921" width="16.42578125" style="454" customWidth="1"/>
    <col min="6922" max="6922" width="13.7109375" style="454" bestFit="1" customWidth="1"/>
    <col min="6923" max="7168" width="10.140625" style="454"/>
    <col min="7169" max="7169" width="10.140625" style="454" customWidth="1"/>
    <col min="7170" max="7170" width="30.85546875" style="454" customWidth="1"/>
    <col min="7171" max="7171" width="12.42578125" style="454" customWidth="1"/>
    <col min="7172" max="7172" width="12.5703125" style="454" customWidth="1"/>
    <col min="7173" max="7173" width="15" style="454" customWidth="1"/>
    <col min="7174" max="7174" width="12.42578125" style="454" customWidth="1"/>
    <col min="7175" max="7175" width="13.28515625" style="454" customWidth="1"/>
    <col min="7176" max="7176" width="12.85546875" style="454" customWidth="1"/>
    <col min="7177" max="7177" width="16.42578125" style="454" customWidth="1"/>
    <col min="7178" max="7178" width="13.7109375" style="454" bestFit="1" customWidth="1"/>
    <col min="7179" max="7424" width="10.140625" style="454"/>
    <col min="7425" max="7425" width="10.140625" style="454" customWidth="1"/>
    <col min="7426" max="7426" width="30.85546875" style="454" customWidth="1"/>
    <col min="7427" max="7427" width="12.42578125" style="454" customWidth="1"/>
    <col min="7428" max="7428" width="12.5703125" style="454" customWidth="1"/>
    <col min="7429" max="7429" width="15" style="454" customWidth="1"/>
    <col min="7430" max="7430" width="12.42578125" style="454" customWidth="1"/>
    <col min="7431" max="7431" width="13.28515625" style="454" customWidth="1"/>
    <col min="7432" max="7432" width="12.85546875" style="454" customWidth="1"/>
    <col min="7433" max="7433" width="16.42578125" style="454" customWidth="1"/>
    <col min="7434" max="7434" width="13.7109375" style="454" bestFit="1" customWidth="1"/>
    <col min="7435" max="7680" width="10.140625" style="454"/>
    <col min="7681" max="7681" width="10.140625" style="454" customWidth="1"/>
    <col min="7682" max="7682" width="30.85546875" style="454" customWidth="1"/>
    <col min="7683" max="7683" width="12.42578125" style="454" customWidth="1"/>
    <col min="7684" max="7684" width="12.5703125" style="454" customWidth="1"/>
    <col min="7685" max="7685" width="15" style="454" customWidth="1"/>
    <col min="7686" max="7686" width="12.42578125" style="454" customWidth="1"/>
    <col min="7687" max="7687" width="13.28515625" style="454" customWidth="1"/>
    <col min="7688" max="7688" width="12.85546875" style="454" customWidth="1"/>
    <col min="7689" max="7689" width="16.42578125" style="454" customWidth="1"/>
    <col min="7690" max="7690" width="13.7109375" style="454" bestFit="1" customWidth="1"/>
    <col min="7691" max="7936" width="10.140625" style="454"/>
    <col min="7937" max="7937" width="10.140625" style="454" customWidth="1"/>
    <col min="7938" max="7938" width="30.85546875" style="454" customWidth="1"/>
    <col min="7939" max="7939" width="12.42578125" style="454" customWidth="1"/>
    <col min="7940" max="7940" width="12.5703125" style="454" customWidth="1"/>
    <col min="7941" max="7941" width="15" style="454" customWidth="1"/>
    <col min="7942" max="7942" width="12.42578125" style="454" customWidth="1"/>
    <col min="7943" max="7943" width="13.28515625" style="454" customWidth="1"/>
    <col min="7944" max="7944" width="12.85546875" style="454" customWidth="1"/>
    <col min="7945" max="7945" width="16.42578125" style="454" customWidth="1"/>
    <col min="7946" max="7946" width="13.7109375" style="454" bestFit="1" customWidth="1"/>
    <col min="7947" max="8192" width="10.140625" style="454"/>
    <col min="8193" max="8193" width="10.140625" style="454" customWidth="1"/>
    <col min="8194" max="8194" width="30.85546875" style="454" customWidth="1"/>
    <col min="8195" max="8195" width="12.42578125" style="454" customWidth="1"/>
    <col min="8196" max="8196" width="12.5703125" style="454" customWidth="1"/>
    <col min="8197" max="8197" width="15" style="454" customWidth="1"/>
    <col min="8198" max="8198" width="12.42578125" style="454" customWidth="1"/>
    <col min="8199" max="8199" width="13.28515625" style="454" customWidth="1"/>
    <col min="8200" max="8200" width="12.85546875" style="454" customWidth="1"/>
    <col min="8201" max="8201" width="16.42578125" style="454" customWidth="1"/>
    <col min="8202" max="8202" width="13.7109375" style="454" bestFit="1" customWidth="1"/>
    <col min="8203" max="8448" width="10.140625" style="454"/>
    <col min="8449" max="8449" width="10.140625" style="454" customWidth="1"/>
    <col min="8450" max="8450" width="30.85546875" style="454" customWidth="1"/>
    <col min="8451" max="8451" width="12.42578125" style="454" customWidth="1"/>
    <col min="8452" max="8452" width="12.5703125" style="454" customWidth="1"/>
    <col min="8453" max="8453" width="15" style="454" customWidth="1"/>
    <col min="8454" max="8454" width="12.42578125" style="454" customWidth="1"/>
    <col min="8455" max="8455" width="13.28515625" style="454" customWidth="1"/>
    <col min="8456" max="8456" width="12.85546875" style="454" customWidth="1"/>
    <col min="8457" max="8457" width="16.42578125" style="454" customWidth="1"/>
    <col min="8458" max="8458" width="13.7109375" style="454" bestFit="1" customWidth="1"/>
    <col min="8459" max="8704" width="10.140625" style="454"/>
    <col min="8705" max="8705" width="10.140625" style="454" customWidth="1"/>
    <col min="8706" max="8706" width="30.85546875" style="454" customWidth="1"/>
    <col min="8707" max="8707" width="12.42578125" style="454" customWidth="1"/>
    <col min="8708" max="8708" width="12.5703125" style="454" customWidth="1"/>
    <col min="8709" max="8709" width="15" style="454" customWidth="1"/>
    <col min="8710" max="8710" width="12.42578125" style="454" customWidth="1"/>
    <col min="8711" max="8711" width="13.28515625" style="454" customWidth="1"/>
    <col min="8712" max="8712" width="12.85546875" style="454" customWidth="1"/>
    <col min="8713" max="8713" width="16.42578125" style="454" customWidth="1"/>
    <col min="8714" max="8714" width="13.7109375" style="454" bestFit="1" customWidth="1"/>
    <col min="8715" max="8960" width="10.140625" style="454"/>
    <col min="8961" max="8961" width="10.140625" style="454" customWidth="1"/>
    <col min="8962" max="8962" width="30.85546875" style="454" customWidth="1"/>
    <col min="8963" max="8963" width="12.42578125" style="454" customWidth="1"/>
    <col min="8964" max="8964" width="12.5703125" style="454" customWidth="1"/>
    <col min="8965" max="8965" width="15" style="454" customWidth="1"/>
    <col min="8966" max="8966" width="12.42578125" style="454" customWidth="1"/>
    <col min="8967" max="8967" width="13.28515625" style="454" customWidth="1"/>
    <col min="8968" max="8968" width="12.85546875" style="454" customWidth="1"/>
    <col min="8969" max="8969" width="16.42578125" style="454" customWidth="1"/>
    <col min="8970" max="8970" width="13.7109375" style="454" bestFit="1" customWidth="1"/>
    <col min="8971" max="9216" width="10.140625" style="454"/>
    <col min="9217" max="9217" width="10.140625" style="454" customWidth="1"/>
    <col min="9218" max="9218" width="30.85546875" style="454" customWidth="1"/>
    <col min="9219" max="9219" width="12.42578125" style="454" customWidth="1"/>
    <col min="9220" max="9220" width="12.5703125" style="454" customWidth="1"/>
    <col min="9221" max="9221" width="15" style="454" customWidth="1"/>
    <col min="9222" max="9222" width="12.42578125" style="454" customWidth="1"/>
    <col min="9223" max="9223" width="13.28515625" style="454" customWidth="1"/>
    <col min="9224" max="9224" width="12.85546875" style="454" customWidth="1"/>
    <col min="9225" max="9225" width="16.42578125" style="454" customWidth="1"/>
    <col min="9226" max="9226" width="13.7109375" style="454" bestFit="1" customWidth="1"/>
    <col min="9227" max="9472" width="10.140625" style="454"/>
    <col min="9473" max="9473" width="10.140625" style="454" customWidth="1"/>
    <col min="9474" max="9474" width="30.85546875" style="454" customWidth="1"/>
    <col min="9475" max="9475" width="12.42578125" style="454" customWidth="1"/>
    <col min="9476" max="9476" width="12.5703125" style="454" customWidth="1"/>
    <col min="9477" max="9477" width="15" style="454" customWidth="1"/>
    <col min="9478" max="9478" width="12.42578125" style="454" customWidth="1"/>
    <col min="9479" max="9479" width="13.28515625" style="454" customWidth="1"/>
    <col min="9480" max="9480" width="12.85546875" style="454" customWidth="1"/>
    <col min="9481" max="9481" width="16.42578125" style="454" customWidth="1"/>
    <col min="9482" max="9482" width="13.7109375" style="454" bestFit="1" customWidth="1"/>
    <col min="9483" max="9728" width="10.140625" style="454"/>
    <col min="9729" max="9729" width="10.140625" style="454" customWidth="1"/>
    <col min="9730" max="9730" width="30.85546875" style="454" customWidth="1"/>
    <col min="9731" max="9731" width="12.42578125" style="454" customWidth="1"/>
    <col min="9732" max="9732" width="12.5703125" style="454" customWidth="1"/>
    <col min="9733" max="9733" width="15" style="454" customWidth="1"/>
    <col min="9734" max="9734" width="12.42578125" style="454" customWidth="1"/>
    <col min="9735" max="9735" width="13.28515625" style="454" customWidth="1"/>
    <col min="9736" max="9736" width="12.85546875" style="454" customWidth="1"/>
    <col min="9737" max="9737" width="16.42578125" style="454" customWidth="1"/>
    <col min="9738" max="9738" width="13.7109375" style="454" bestFit="1" customWidth="1"/>
    <col min="9739" max="9984" width="10.140625" style="454"/>
    <col min="9985" max="9985" width="10.140625" style="454" customWidth="1"/>
    <col min="9986" max="9986" width="30.85546875" style="454" customWidth="1"/>
    <col min="9987" max="9987" width="12.42578125" style="454" customWidth="1"/>
    <col min="9988" max="9988" width="12.5703125" style="454" customWidth="1"/>
    <col min="9989" max="9989" width="15" style="454" customWidth="1"/>
    <col min="9990" max="9990" width="12.42578125" style="454" customWidth="1"/>
    <col min="9991" max="9991" width="13.28515625" style="454" customWidth="1"/>
    <col min="9992" max="9992" width="12.85546875" style="454" customWidth="1"/>
    <col min="9993" max="9993" width="16.42578125" style="454" customWidth="1"/>
    <col min="9994" max="9994" width="13.7109375" style="454" bestFit="1" customWidth="1"/>
    <col min="9995" max="10240" width="10.140625" style="454"/>
    <col min="10241" max="10241" width="10.140625" style="454" customWidth="1"/>
    <col min="10242" max="10242" width="30.85546875" style="454" customWidth="1"/>
    <col min="10243" max="10243" width="12.42578125" style="454" customWidth="1"/>
    <col min="10244" max="10244" width="12.5703125" style="454" customWidth="1"/>
    <col min="10245" max="10245" width="15" style="454" customWidth="1"/>
    <col min="10246" max="10246" width="12.42578125" style="454" customWidth="1"/>
    <col min="10247" max="10247" width="13.28515625" style="454" customWidth="1"/>
    <col min="10248" max="10248" width="12.85546875" style="454" customWidth="1"/>
    <col min="10249" max="10249" width="16.42578125" style="454" customWidth="1"/>
    <col min="10250" max="10250" width="13.7109375" style="454" bestFit="1" customWidth="1"/>
    <col min="10251" max="10496" width="10.140625" style="454"/>
    <col min="10497" max="10497" width="10.140625" style="454" customWidth="1"/>
    <col min="10498" max="10498" width="30.85546875" style="454" customWidth="1"/>
    <col min="10499" max="10499" width="12.42578125" style="454" customWidth="1"/>
    <col min="10500" max="10500" width="12.5703125" style="454" customWidth="1"/>
    <col min="10501" max="10501" width="15" style="454" customWidth="1"/>
    <col min="10502" max="10502" width="12.42578125" style="454" customWidth="1"/>
    <col min="10503" max="10503" width="13.28515625" style="454" customWidth="1"/>
    <col min="10504" max="10504" width="12.85546875" style="454" customWidth="1"/>
    <col min="10505" max="10505" width="16.42578125" style="454" customWidth="1"/>
    <col min="10506" max="10506" width="13.7109375" style="454" bestFit="1" customWidth="1"/>
    <col min="10507" max="10752" width="10.140625" style="454"/>
    <col min="10753" max="10753" width="10.140625" style="454" customWidth="1"/>
    <col min="10754" max="10754" width="30.85546875" style="454" customWidth="1"/>
    <col min="10755" max="10755" width="12.42578125" style="454" customWidth="1"/>
    <col min="10756" max="10756" width="12.5703125" style="454" customWidth="1"/>
    <col min="10757" max="10757" width="15" style="454" customWidth="1"/>
    <col min="10758" max="10758" width="12.42578125" style="454" customWidth="1"/>
    <col min="10759" max="10759" width="13.28515625" style="454" customWidth="1"/>
    <col min="10760" max="10760" width="12.85546875" style="454" customWidth="1"/>
    <col min="10761" max="10761" width="16.42578125" style="454" customWidth="1"/>
    <col min="10762" max="10762" width="13.7109375" style="454" bestFit="1" customWidth="1"/>
    <col min="10763" max="11008" width="10.140625" style="454"/>
    <col min="11009" max="11009" width="10.140625" style="454" customWidth="1"/>
    <col min="11010" max="11010" width="30.85546875" style="454" customWidth="1"/>
    <col min="11011" max="11011" width="12.42578125" style="454" customWidth="1"/>
    <col min="11012" max="11012" width="12.5703125" style="454" customWidth="1"/>
    <col min="11013" max="11013" width="15" style="454" customWidth="1"/>
    <col min="11014" max="11014" width="12.42578125" style="454" customWidth="1"/>
    <col min="11015" max="11015" width="13.28515625" style="454" customWidth="1"/>
    <col min="11016" max="11016" width="12.85546875" style="454" customWidth="1"/>
    <col min="11017" max="11017" width="16.42578125" style="454" customWidth="1"/>
    <col min="11018" max="11018" width="13.7109375" style="454" bestFit="1" customWidth="1"/>
    <col min="11019" max="11264" width="10.140625" style="454"/>
    <col min="11265" max="11265" width="10.140625" style="454" customWidth="1"/>
    <col min="11266" max="11266" width="30.85546875" style="454" customWidth="1"/>
    <col min="11267" max="11267" width="12.42578125" style="454" customWidth="1"/>
    <col min="11268" max="11268" width="12.5703125" style="454" customWidth="1"/>
    <col min="11269" max="11269" width="15" style="454" customWidth="1"/>
    <col min="11270" max="11270" width="12.42578125" style="454" customWidth="1"/>
    <col min="11271" max="11271" width="13.28515625" style="454" customWidth="1"/>
    <col min="11272" max="11272" width="12.85546875" style="454" customWidth="1"/>
    <col min="11273" max="11273" width="16.42578125" style="454" customWidth="1"/>
    <col min="11274" max="11274" width="13.7109375" style="454" bestFit="1" customWidth="1"/>
    <col min="11275" max="11520" width="10.140625" style="454"/>
    <col min="11521" max="11521" width="10.140625" style="454" customWidth="1"/>
    <col min="11522" max="11522" width="30.85546875" style="454" customWidth="1"/>
    <col min="11523" max="11523" width="12.42578125" style="454" customWidth="1"/>
    <col min="11524" max="11524" width="12.5703125" style="454" customWidth="1"/>
    <col min="11525" max="11525" width="15" style="454" customWidth="1"/>
    <col min="11526" max="11526" width="12.42578125" style="454" customWidth="1"/>
    <col min="11527" max="11527" width="13.28515625" style="454" customWidth="1"/>
    <col min="11528" max="11528" width="12.85546875" style="454" customWidth="1"/>
    <col min="11529" max="11529" width="16.42578125" style="454" customWidth="1"/>
    <col min="11530" max="11530" width="13.7109375" style="454" bestFit="1" customWidth="1"/>
    <col min="11531" max="11776" width="10.140625" style="454"/>
    <col min="11777" max="11777" width="10.140625" style="454" customWidth="1"/>
    <col min="11778" max="11778" width="30.85546875" style="454" customWidth="1"/>
    <col min="11779" max="11779" width="12.42578125" style="454" customWidth="1"/>
    <col min="11780" max="11780" width="12.5703125" style="454" customWidth="1"/>
    <col min="11781" max="11781" width="15" style="454" customWidth="1"/>
    <col min="11782" max="11782" width="12.42578125" style="454" customWidth="1"/>
    <col min="11783" max="11783" width="13.28515625" style="454" customWidth="1"/>
    <col min="11784" max="11784" width="12.85546875" style="454" customWidth="1"/>
    <col min="11785" max="11785" width="16.42578125" style="454" customWidth="1"/>
    <col min="11786" max="11786" width="13.7109375" style="454" bestFit="1" customWidth="1"/>
    <col min="11787" max="12032" width="10.140625" style="454"/>
    <col min="12033" max="12033" width="10.140625" style="454" customWidth="1"/>
    <col min="12034" max="12034" width="30.85546875" style="454" customWidth="1"/>
    <col min="12035" max="12035" width="12.42578125" style="454" customWidth="1"/>
    <col min="12036" max="12036" width="12.5703125" style="454" customWidth="1"/>
    <col min="12037" max="12037" width="15" style="454" customWidth="1"/>
    <col min="12038" max="12038" width="12.42578125" style="454" customWidth="1"/>
    <col min="12039" max="12039" width="13.28515625" style="454" customWidth="1"/>
    <col min="12040" max="12040" width="12.85546875" style="454" customWidth="1"/>
    <col min="12041" max="12041" width="16.42578125" style="454" customWidth="1"/>
    <col min="12042" max="12042" width="13.7109375" style="454" bestFit="1" customWidth="1"/>
    <col min="12043" max="12288" width="10.140625" style="454"/>
    <col min="12289" max="12289" width="10.140625" style="454" customWidth="1"/>
    <col min="12290" max="12290" width="30.85546875" style="454" customWidth="1"/>
    <col min="12291" max="12291" width="12.42578125" style="454" customWidth="1"/>
    <col min="12292" max="12292" width="12.5703125" style="454" customWidth="1"/>
    <col min="12293" max="12293" width="15" style="454" customWidth="1"/>
    <col min="12294" max="12294" width="12.42578125" style="454" customWidth="1"/>
    <col min="12295" max="12295" width="13.28515625" style="454" customWidth="1"/>
    <col min="12296" max="12296" width="12.85546875" style="454" customWidth="1"/>
    <col min="12297" max="12297" width="16.42578125" style="454" customWidth="1"/>
    <col min="12298" max="12298" width="13.7109375" style="454" bestFit="1" customWidth="1"/>
    <col min="12299" max="12544" width="10.140625" style="454"/>
    <col min="12545" max="12545" width="10.140625" style="454" customWidth="1"/>
    <col min="12546" max="12546" width="30.85546875" style="454" customWidth="1"/>
    <col min="12547" max="12547" width="12.42578125" style="454" customWidth="1"/>
    <col min="12548" max="12548" width="12.5703125" style="454" customWidth="1"/>
    <col min="12549" max="12549" width="15" style="454" customWidth="1"/>
    <col min="12550" max="12550" width="12.42578125" style="454" customWidth="1"/>
    <col min="12551" max="12551" width="13.28515625" style="454" customWidth="1"/>
    <col min="12552" max="12552" width="12.85546875" style="454" customWidth="1"/>
    <col min="12553" max="12553" width="16.42578125" style="454" customWidth="1"/>
    <col min="12554" max="12554" width="13.7109375" style="454" bestFit="1" customWidth="1"/>
    <col min="12555" max="12800" width="10.140625" style="454"/>
    <col min="12801" max="12801" width="10.140625" style="454" customWidth="1"/>
    <col min="12802" max="12802" width="30.85546875" style="454" customWidth="1"/>
    <col min="12803" max="12803" width="12.42578125" style="454" customWidth="1"/>
    <col min="12804" max="12804" width="12.5703125" style="454" customWidth="1"/>
    <col min="12805" max="12805" width="15" style="454" customWidth="1"/>
    <col min="12806" max="12806" width="12.42578125" style="454" customWidth="1"/>
    <col min="12807" max="12807" width="13.28515625" style="454" customWidth="1"/>
    <col min="12808" max="12808" width="12.85546875" style="454" customWidth="1"/>
    <col min="12809" max="12809" width="16.42578125" style="454" customWidth="1"/>
    <col min="12810" max="12810" width="13.7109375" style="454" bestFit="1" customWidth="1"/>
    <col min="12811" max="13056" width="10.140625" style="454"/>
    <col min="13057" max="13057" width="10.140625" style="454" customWidth="1"/>
    <col min="13058" max="13058" width="30.85546875" style="454" customWidth="1"/>
    <col min="13059" max="13059" width="12.42578125" style="454" customWidth="1"/>
    <col min="13060" max="13060" width="12.5703125" style="454" customWidth="1"/>
    <col min="13061" max="13061" width="15" style="454" customWidth="1"/>
    <col min="13062" max="13062" width="12.42578125" style="454" customWidth="1"/>
    <col min="13063" max="13063" width="13.28515625" style="454" customWidth="1"/>
    <col min="13064" max="13064" width="12.85546875" style="454" customWidth="1"/>
    <col min="13065" max="13065" width="16.42578125" style="454" customWidth="1"/>
    <col min="13066" max="13066" width="13.7109375" style="454" bestFit="1" customWidth="1"/>
    <col min="13067" max="13312" width="10.140625" style="454"/>
    <col min="13313" max="13313" width="10.140625" style="454" customWidth="1"/>
    <col min="13314" max="13314" width="30.85546875" style="454" customWidth="1"/>
    <col min="13315" max="13315" width="12.42578125" style="454" customWidth="1"/>
    <col min="13316" max="13316" width="12.5703125" style="454" customWidth="1"/>
    <col min="13317" max="13317" width="15" style="454" customWidth="1"/>
    <col min="13318" max="13318" width="12.42578125" style="454" customWidth="1"/>
    <col min="13319" max="13319" width="13.28515625" style="454" customWidth="1"/>
    <col min="13320" max="13320" width="12.85546875" style="454" customWidth="1"/>
    <col min="13321" max="13321" width="16.42578125" style="454" customWidth="1"/>
    <col min="13322" max="13322" width="13.7109375" style="454" bestFit="1" customWidth="1"/>
    <col min="13323" max="13568" width="10.140625" style="454"/>
    <col min="13569" max="13569" width="10.140625" style="454" customWidth="1"/>
    <col min="13570" max="13570" width="30.85546875" style="454" customWidth="1"/>
    <col min="13571" max="13571" width="12.42578125" style="454" customWidth="1"/>
    <col min="13572" max="13572" width="12.5703125" style="454" customWidth="1"/>
    <col min="13573" max="13573" width="15" style="454" customWidth="1"/>
    <col min="13574" max="13574" width="12.42578125" style="454" customWidth="1"/>
    <col min="13575" max="13575" width="13.28515625" style="454" customWidth="1"/>
    <col min="13576" max="13576" width="12.85546875" style="454" customWidth="1"/>
    <col min="13577" max="13577" width="16.42578125" style="454" customWidth="1"/>
    <col min="13578" max="13578" width="13.7109375" style="454" bestFit="1" customWidth="1"/>
    <col min="13579" max="13824" width="10.140625" style="454"/>
    <col min="13825" max="13825" width="10.140625" style="454" customWidth="1"/>
    <col min="13826" max="13826" width="30.85546875" style="454" customWidth="1"/>
    <col min="13827" max="13827" width="12.42578125" style="454" customWidth="1"/>
    <col min="13828" max="13828" width="12.5703125" style="454" customWidth="1"/>
    <col min="13829" max="13829" width="15" style="454" customWidth="1"/>
    <col min="13830" max="13830" width="12.42578125" style="454" customWidth="1"/>
    <col min="13831" max="13831" width="13.28515625" style="454" customWidth="1"/>
    <col min="13832" max="13832" width="12.85546875" style="454" customWidth="1"/>
    <col min="13833" max="13833" width="16.42578125" style="454" customWidth="1"/>
    <col min="13834" max="13834" width="13.7109375" style="454" bestFit="1" customWidth="1"/>
    <col min="13835" max="14080" width="10.140625" style="454"/>
    <col min="14081" max="14081" width="10.140625" style="454" customWidth="1"/>
    <col min="14082" max="14082" width="30.85546875" style="454" customWidth="1"/>
    <col min="14083" max="14083" width="12.42578125" style="454" customWidth="1"/>
    <col min="14084" max="14084" width="12.5703125" style="454" customWidth="1"/>
    <col min="14085" max="14085" width="15" style="454" customWidth="1"/>
    <col min="14086" max="14086" width="12.42578125" style="454" customWidth="1"/>
    <col min="14087" max="14087" width="13.28515625" style="454" customWidth="1"/>
    <col min="14088" max="14088" width="12.85546875" style="454" customWidth="1"/>
    <col min="14089" max="14089" width="16.42578125" style="454" customWidth="1"/>
    <col min="14090" max="14090" width="13.7109375" style="454" bestFit="1" customWidth="1"/>
    <col min="14091" max="14336" width="10.140625" style="454"/>
    <col min="14337" max="14337" width="10.140625" style="454" customWidth="1"/>
    <col min="14338" max="14338" width="30.85546875" style="454" customWidth="1"/>
    <col min="14339" max="14339" width="12.42578125" style="454" customWidth="1"/>
    <col min="14340" max="14340" width="12.5703125" style="454" customWidth="1"/>
    <col min="14341" max="14341" width="15" style="454" customWidth="1"/>
    <col min="14342" max="14342" width="12.42578125" style="454" customWidth="1"/>
    <col min="14343" max="14343" width="13.28515625" style="454" customWidth="1"/>
    <col min="14344" max="14344" width="12.85546875" style="454" customWidth="1"/>
    <col min="14345" max="14345" width="16.42578125" style="454" customWidth="1"/>
    <col min="14346" max="14346" width="13.7109375" style="454" bestFit="1" customWidth="1"/>
    <col min="14347" max="14592" width="10.140625" style="454"/>
    <col min="14593" max="14593" width="10.140625" style="454" customWidth="1"/>
    <col min="14594" max="14594" width="30.85546875" style="454" customWidth="1"/>
    <col min="14595" max="14595" width="12.42578125" style="454" customWidth="1"/>
    <col min="14596" max="14596" width="12.5703125" style="454" customWidth="1"/>
    <col min="14597" max="14597" width="15" style="454" customWidth="1"/>
    <col min="14598" max="14598" width="12.42578125" style="454" customWidth="1"/>
    <col min="14599" max="14599" width="13.28515625" style="454" customWidth="1"/>
    <col min="14600" max="14600" width="12.85546875" style="454" customWidth="1"/>
    <col min="14601" max="14601" width="16.42578125" style="454" customWidth="1"/>
    <col min="14602" max="14602" width="13.7109375" style="454" bestFit="1" customWidth="1"/>
    <col min="14603" max="14848" width="10.140625" style="454"/>
    <col min="14849" max="14849" width="10.140625" style="454" customWidth="1"/>
    <col min="14850" max="14850" width="30.85546875" style="454" customWidth="1"/>
    <col min="14851" max="14851" width="12.42578125" style="454" customWidth="1"/>
    <col min="14852" max="14852" width="12.5703125" style="454" customWidth="1"/>
    <col min="14853" max="14853" width="15" style="454" customWidth="1"/>
    <col min="14854" max="14854" width="12.42578125" style="454" customWidth="1"/>
    <col min="14855" max="14855" width="13.28515625" style="454" customWidth="1"/>
    <col min="14856" max="14856" width="12.85546875" style="454" customWidth="1"/>
    <col min="14857" max="14857" width="16.42578125" style="454" customWidth="1"/>
    <col min="14858" max="14858" width="13.7109375" style="454" bestFit="1" customWidth="1"/>
    <col min="14859" max="15104" width="10.140625" style="454"/>
    <col min="15105" max="15105" width="10.140625" style="454" customWidth="1"/>
    <col min="15106" max="15106" width="30.85546875" style="454" customWidth="1"/>
    <col min="15107" max="15107" width="12.42578125" style="454" customWidth="1"/>
    <col min="15108" max="15108" width="12.5703125" style="454" customWidth="1"/>
    <col min="15109" max="15109" width="15" style="454" customWidth="1"/>
    <col min="15110" max="15110" width="12.42578125" style="454" customWidth="1"/>
    <col min="15111" max="15111" width="13.28515625" style="454" customWidth="1"/>
    <col min="15112" max="15112" width="12.85546875" style="454" customWidth="1"/>
    <col min="15113" max="15113" width="16.42578125" style="454" customWidth="1"/>
    <col min="15114" max="15114" width="13.7109375" style="454" bestFit="1" customWidth="1"/>
    <col min="15115" max="15360" width="10.140625" style="454"/>
    <col min="15361" max="15361" width="10.140625" style="454" customWidth="1"/>
    <col min="15362" max="15362" width="30.85546875" style="454" customWidth="1"/>
    <col min="15363" max="15363" width="12.42578125" style="454" customWidth="1"/>
    <col min="15364" max="15364" width="12.5703125" style="454" customWidth="1"/>
    <col min="15365" max="15365" width="15" style="454" customWidth="1"/>
    <col min="15366" max="15366" width="12.42578125" style="454" customWidth="1"/>
    <col min="15367" max="15367" width="13.28515625" style="454" customWidth="1"/>
    <col min="15368" max="15368" width="12.85546875" style="454" customWidth="1"/>
    <col min="15369" max="15369" width="16.42578125" style="454" customWidth="1"/>
    <col min="15370" max="15370" width="13.7109375" style="454" bestFit="1" customWidth="1"/>
    <col min="15371" max="15616" width="10.140625" style="454"/>
    <col min="15617" max="15617" width="10.140625" style="454" customWidth="1"/>
    <col min="15618" max="15618" width="30.85546875" style="454" customWidth="1"/>
    <col min="15619" max="15619" width="12.42578125" style="454" customWidth="1"/>
    <col min="15620" max="15620" width="12.5703125" style="454" customWidth="1"/>
    <col min="15621" max="15621" width="15" style="454" customWidth="1"/>
    <col min="15622" max="15622" width="12.42578125" style="454" customWidth="1"/>
    <col min="15623" max="15623" width="13.28515625" style="454" customWidth="1"/>
    <col min="15624" max="15624" width="12.85546875" style="454" customWidth="1"/>
    <col min="15625" max="15625" width="16.42578125" style="454" customWidth="1"/>
    <col min="15626" max="15626" width="13.7109375" style="454" bestFit="1" customWidth="1"/>
    <col min="15627" max="15872" width="10.140625" style="454"/>
    <col min="15873" max="15873" width="10.140625" style="454" customWidth="1"/>
    <col min="15874" max="15874" width="30.85546875" style="454" customWidth="1"/>
    <col min="15875" max="15875" width="12.42578125" style="454" customWidth="1"/>
    <col min="15876" max="15876" width="12.5703125" style="454" customWidth="1"/>
    <col min="15877" max="15877" width="15" style="454" customWidth="1"/>
    <col min="15878" max="15878" width="12.42578125" style="454" customWidth="1"/>
    <col min="15879" max="15879" width="13.28515625" style="454" customWidth="1"/>
    <col min="15880" max="15880" width="12.85546875" style="454" customWidth="1"/>
    <col min="15881" max="15881" width="16.42578125" style="454" customWidth="1"/>
    <col min="15882" max="15882" width="13.7109375" style="454" bestFit="1" customWidth="1"/>
    <col min="15883" max="16128" width="10.140625" style="454"/>
    <col min="16129" max="16129" width="10.140625" style="454" customWidth="1"/>
    <col min="16130" max="16130" width="30.85546875" style="454" customWidth="1"/>
    <col min="16131" max="16131" width="12.42578125" style="454" customWidth="1"/>
    <col min="16132" max="16132" width="12.5703125" style="454" customWidth="1"/>
    <col min="16133" max="16133" width="15" style="454" customWidth="1"/>
    <col min="16134" max="16134" width="12.42578125" style="454" customWidth="1"/>
    <col min="16135" max="16135" width="13.28515625" style="454" customWidth="1"/>
    <col min="16136" max="16136" width="12.85546875" style="454" customWidth="1"/>
    <col min="16137" max="16137" width="16.42578125" style="454" customWidth="1"/>
    <col min="16138" max="16138" width="13.7109375" style="454" bestFit="1" customWidth="1"/>
    <col min="16139" max="16384" width="10.140625" style="454"/>
  </cols>
  <sheetData>
    <row r="1" spans="1:10">
      <c r="J1" s="455" t="s">
        <v>1691</v>
      </c>
    </row>
    <row r="2" spans="1:10">
      <c r="A2" s="658" t="s">
        <v>1594</v>
      </c>
      <c r="B2" s="658"/>
      <c r="C2" s="658"/>
      <c r="D2" s="658"/>
      <c r="E2" s="658"/>
      <c r="F2" s="658"/>
      <c r="G2" s="658"/>
      <c r="H2" s="658"/>
      <c r="I2" s="658"/>
      <c r="J2" s="658"/>
    </row>
    <row r="3" spans="1:10">
      <c r="A3" s="658" t="s">
        <v>1595</v>
      </c>
      <c r="B3" s="658"/>
      <c r="C3" s="658"/>
      <c r="D3" s="658"/>
      <c r="E3" s="658"/>
      <c r="F3" s="658"/>
      <c r="G3" s="658"/>
      <c r="H3" s="658"/>
      <c r="I3" s="658"/>
      <c r="J3" s="658"/>
    </row>
    <row r="4" spans="1:10">
      <c r="A4" s="658" t="s">
        <v>1596</v>
      </c>
      <c r="B4" s="658"/>
      <c r="C4" s="658"/>
      <c r="D4" s="658"/>
      <c r="E4" s="658"/>
      <c r="F4" s="658"/>
      <c r="G4" s="658"/>
      <c r="H4" s="658"/>
      <c r="I4" s="658"/>
      <c r="J4" s="658"/>
    </row>
    <row r="5" spans="1:10" ht="15.75">
      <c r="A5" s="708" t="s">
        <v>1683</v>
      </c>
      <c r="B5" s="708"/>
      <c r="C5" s="708"/>
      <c r="D5" s="708"/>
      <c r="E5" s="708"/>
      <c r="F5" s="708"/>
      <c r="G5" s="708"/>
      <c r="H5" s="708"/>
      <c r="I5" s="708"/>
      <c r="J5" s="708"/>
    </row>
    <row r="6" spans="1:10">
      <c r="A6" s="709" t="s">
        <v>1598</v>
      </c>
      <c r="B6" s="709"/>
      <c r="C6" s="709"/>
      <c r="D6" s="709"/>
      <c r="E6" s="709"/>
      <c r="F6" s="709"/>
      <c r="G6" s="709"/>
      <c r="H6" s="709"/>
      <c r="I6" s="709"/>
      <c r="J6" s="709"/>
    </row>
    <row r="8" spans="1:10">
      <c r="A8" s="710" t="s">
        <v>762</v>
      </c>
      <c r="B8" s="710" t="s">
        <v>770</v>
      </c>
      <c r="C8" s="712" t="s">
        <v>1599</v>
      </c>
      <c r="D8" s="712"/>
      <c r="E8" s="712"/>
      <c r="F8" s="712"/>
      <c r="G8" s="712"/>
      <c r="H8" s="712"/>
      <c r="I8" s="712"/>
      <c r="J8" s="712"/>
    </row>
    <row r="9" spans="1:10" ht="25.5">
      <c r="A9" s="711"/>
      <c r="B9" s="711"/>
      <c r="C9" s="456" t="s">
        <v>1600</v>
      </c>
      <c r="D9" s="456" t="s">
        <v>1601</v>
      </c>
      <c r="E9" s="456" t="s">
        <v>1496</v>
      </c>
      <c r="F9" s="456" t="s">
        <v>1497</v>
      </c>
      <c r="G9" s="456" t="s">
        <v>1498</v>
      </c>
      <c r="H9" s="456" t="s">
        <v>1499</v>
      </c>
      <c r="I9" s="456" t="s">
        <v>1602</v>
      </c>
      <c r="J9" s="456" t="s">
        <v>307</v>
      </c>
    </row>
    <row r="10" spans="1:10" ht="25.5">
      <c r="A10" s="303" t="s">
        <v>932</v>
      </c>
      <c r="B10" s="457" t="s">
        <v>1684</v>
      </c>
      <c r="C10" s="458">
        <v>0</v>
      </c>
      <c r="D10" s="458">
        <v>0</v>
      </c>
      <c r="E10" s="458">
        <v>1400000000</v>
      </c>
      <c r="F10" s="458">
        <v>0</v>
      </c>
      <c r="G10" s="458">
        <v>0</v>
      </c>
      <c r="H10" s="458">
        <v>0</v>
      </c>
      <c r="I10" s="458">
        <v>0</v>
      </c>
      <c r="J10" s="458">
        <f>SUM(C10:I10)</f>
        <v>1400000000</v>
      </c>
    </row>
    <row r="11" spans="1:10" ht="25.5">
      <c r="A11" s="303" t="s">
        <v>1685</v>
      </c>
      <c r="B11" s="457" t="s">
        <v>1686</v>
      </c>
      <c r="C11" s="458">
        <v>0</v>
      </c>
      <c r="D11" s="458">
        <v>0</v>
      </c>
      <c r="E11" s="458">
        <v>0</v>
      </c>
      <c r="F11" s="458">
        <v>0</v>
      </c>
      <c r="G11" s="458">
        <v>0</v>
      </c>
      <c r="H11" s="458">
        <v>0</v>
      </c>
      <c r="I11" s="458">
        <v>0</v>
      </c>
      <c r="J11" s="458">
        <f>SUM(C11:I11)</f>
        <v>0</v>
      </c>
    </row>
    <row r="12" spans="1:10" ht="25.5">
      <c r="A12" s="303" t="s">
        <v>933</v>
      </c>
      <c r="B12" s="457" t="s">
        <v>1687</v>
      </c>
      <c r="C12" s="458">
        <v>0</v>
      </c>
      <c r="D12" s="458">
        <v>0</v>
      </c>
      <c r="E12" s="458">
        <v>0</v>
      </c>
      <c r="F12" s="458">
        <v>0</v>
      </c>
      <c r="G12" s="458">
        <v>0</v>
      </c>
      <c r="H12" s="458">
        <v>0</v>
      </c>
      <c r="I12" s="458">
        <v>0</v>
      </c>
      <c r="J12" s="458">
        <f>SUM(C12:I12)</f>
        <v>0</v>
      </c>
    </row>
    <row r="13" spans="1:10" ht="25.5">
      <c r="A13" s="303" t="s">
        <v>1688</v>
      </c>
      <c r="B13" s="457" t="s">
        <v>1689</v>
      </c>
      <c r="C13" s="458">
        <v>0</v>
      </c>
      <c r="D13" s="458">
        <v>0</v>
      </c>
      <c r="E13" s="458">
        <v>0</v>
      </c>
      <c r="F13" s="458">
        <v>0</v>
      </c>
      <c r="G13" s="458">
        <v>0</v>
      </c>
      <c r="H13" s="458">
        <v>0</v>
      </c>
      <c r="I13" s="458">
        <v>0</v>
      </c>
      <c r="J13" s="458">
        <f>SUM(C13:I13)</f>
        <v>0</v>
      </c>
    </row>
    <row r="14" spans="1:10" ht="25.5">
      <c r="A14" s="303" t="s">
        <v>937</v>
      </c>
      <c r="B14" s="457" t="s">
        <v>1690</v>
      </c>
      <c r="C14" s="458">
        <v>0</v>
      </c>
      <c r="D14" s="458">
        <v>0</v>
      </c>
      <c r="E14" s="458">
        <v>0</v>
      </c>
      <c r="F14" s="458">
        <v>0</v>
      </c>
      <c r="G14" s="458">
        <v>0</v>
      </c>
      <c r="H14" s="458">
        <v>0</v>
      </c>
      <c r="I14" s="458">
        <v>0</v>
      </c>
      <c r="J14" s="458">
        <f>SUM(C14:I14)</f>
        <v>0</v>
      </c>
    </row>
    <row r="15" spans="1:10">
      <c r="A15" s="706" t="s">
        <v>307</v>
      </c>
      <c r="B15" s="707"/>
      <c r="C15" s="458">
        <f t="shared" ref="C15:J15" si="0">SUM(C10:C14)</f>
        <v>0</v>
      </c>
      <c r="D15" s="458">
        <f t="shared" si="0"/>
        <v>0</v>
      </c>
      <c r="E15" s="458">
        <f t="shared" si="0"/>
        <v>1400000000</v>
      </c>
      <c r="F15" s="458">
        <f t="shared" si="0"/>
        <v>0</v>
      </c>
      <c r="G15" s="458">
        <f t="shared" si="0"/>
        <v>0</v>
      </c>
      <c r="H15" s="458">
        <f t="shared" si="0"/>
        <v>0</v>
      </c>
      <c r="I15" s="458">
        <f t="shared" si="0"/>
        <v>0</v>
      </c>
      <c r="J15" s="458">
        <f t="shared" si="0"/>
        <v>1400000000</v>
      </c>
    </row>
    <row r="16" spans="1:10">
      <c r="A16" s="454" t="s">
        <v>1501</v>
      </c>
    </row>
  </sheetData>
  <mergeCells count="9">
    <mergeCell ref="A15:B15"/>
    <mergeCell ref="A2:J2"/>
    <mergeCell ref="A3:J3"/>
    <mergeCell ref="A4:J4"/>
    <mergeCell ref="A5:J5"/>
    <mergeCell ref="A6:J6"/>
    <mergeCell ref="A8:A9"/>
    <mergeCell ref="B8:B9"/>
    <mergeCell ref="C8:J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A13" workbookViewId="0">
      <selection activeCell="K1" sqref="K1"/>
    </sheetView>
  </sheetViews>
  <sheetFormatPr defaultRowHeight="15"/>
  <cols>
    <col min="1" max="1" width="2.85546875" style="169" customWidth="1"/>
    <col min="2" max="2" width="4.85546875" style="169" customWidth="1"/>
    <col min="3" max="3" width="30.7109375" style="169" customWidth="1"/>
    <col min="4" max="5" width="14.7109375" style="169" bestFit="1" customWidth="1"/>
    <col min="6" max="6" width="17.7109375" style="169" customWidth="1"/>
    <col min="7" max="10" width="14.7109375" style="169" bestFit="1" customWidth="1"/>
    <col min="11" max="11" width="15.7109375" style="169" bestFit="1" customWidth="1"/>
    <col min="12" max="256" width="9.140625" style="169"/>
    <col min="257" max="257" width="2.85546875" style="169" customWidth="1"/>
    <col min="258" max="258" width="4.85546875" style="169" customWidth="1"/>
    <col min="259" max="259" width="30.7109375" style="169" customWidth="1"/>
    <col min="260" max="261" width="14.7109375" style="169" bestFit="1" customWidth="1"/>
    <col min="262" max="262" width="17.7109375" style="169" customWidth="1"/>
    <col min="263" max="266" width="14.7109375" style="169" bestFit="1" customWidth="1"/>
    <col min="267" max="267" width="15.7109375" style="169" bestFit="1" customWidth="1"/>
    <col min="268" max="512" width="9.140625" style="169"/>
    <col min="513" max="513" width="2.85546875" style="169" customWidth="1"/>
    <col min="514" max="514" width="4.85546875" style="169" customWidth="1"/>
    <col min="515" max="515" width="30.7109375" style="169" customWidth="1"/>
    <col min="516" max="517" width="14.7109375" style="169" bestFit="1" customWidth="1"/>
    <col min="518" max="518" width="17.7109375" style="169" customWidth="1"/>
    <col min="519" max="522" width="14.7109375" style="169" bestFit="1" customWidth="1"/>
    <col min="523" max="523" width="15.7109375" style="169" bestFit="1" customWidth="1"/>
    <col min="524" max="768" width="9.140625" style="169"/>
    <col min="769" max="769" width="2.85546875" style="169" customWidth="1"/>
    <col min="770" max="770" width="4.85546875" style="169" customWidth="1"/>
    <col min="771" max="771" width="30.7109375" style="169" customWidth="1"/>
    <col min="772" max="773" width="14.7109375" style="169" bestFit="1" customWidth="1"/>
    <col min="774" max="774" width="17.7109375" style="169" customWidth="1"/>
    <col min="775" max="778" width="14.7109375" style="169" bestFit="1" customWidth="1"/>
    <col min="779" max="779" width="15.7109375" style="169" bestFit="1" customWidth="1"/>
    <col min="780" max="1024" width="9.140625" style="169"/>
    <col min="1025" max="1025" width="2.85546875" style="169" customWidth="1"/>
    <col min="1026" max="1026" width="4.85546875" style="169" customWidth="1"/>
    <col min="1027" max="1027" width="30.7109375" style="169" customWidth="1"/>
    <col min="1028" max="1029" width="14.7109375" style="169" bestFit="1" customWidth="1"/>
    <col min="1030" max="1030" width="17.7109375" style="169" customWidth="1"/>
    <col min="1031" max="1034" width="14.7109375" style="169" bestFit="1" customWidth="1"/>
    <col min="1035" max="1035" width="15.7109375" style="169" bestFit="1" customWidth="1"/>
    <col min="1036" max="1280" width="9.140625" style="169"/>
    <col min="1281" max="1281" width="2.85546875" style="169" customWidth="1"/>
    <col min="1282" max="1282" width="4.85546875" style="169" customWidth="1"/>
    <col min="1283" max="1283" width="30.7109375" style="169" customWidth="1"/>
    <col min="1284" max="1285" width="14.7109375" style="169" bestFit="1" customWidth="1"/>
    <col min="1286" max="1286" width="17.7109375" style="169" customWidth="1"/>
    <col min="1287" max="1290" width="14.7109375" style="169" bestFit="1" customWidth="1"/>
    <col min="1291" max="1291" width="15.7109375" style="169" bestFit="1" customWidth="1"/>
    <col min="1292" max="1536" width="9.140625" style="169"/>
    <col min="1537" max="1537" width="2.85546875" style="169" customWidth="1"/>
    <col min="1538" max="1538" width="4.85546875" style="169" customWidth="1"/>
    <col min="1539" max="1539" width="30.7109375" style="169" customWidth="1"/>
    <col min="1540" max="1541" width="14.7109375" style="169" bestFit="1" customWidth="1"/>
    <col min="1542" max="1542" width="17.7109375" style="169" customWidth="1"/>
    <col min="1543" max="1546" width="14.7109375" style="169" bestFit="1" customWidth="1"/>
    <col min="1547" max="1547" width="15.7109375" style="169" bestFit="1" customWidth="1"/>
    <col min="1548" max="1792" width="9.140625" style="169"/>
    <col min="1793" max="1793" width="2.85546875" style="169" customWidth="1"/>
    <col min="1794" max="1794" width="4.85546875" style="169" customWidth="1"/>
    <col min="1795" max="1795" width="30.7109375" style="169" customWidth="1"/>
    <col min="1796" max="1797" width="14.7109375" style="169" bestFit="1" customWidth="1"/>
    <col min="1798" max="1798" width="17.7109375" style="169" customWidth="1"/>
    <col min="1799" max="1802" width="14.7109375" style="169" bestFit="1" customWidth="1"/>
    <col min="1803" max="1803" width="15.7109375" style="169" bestFit="1" customWidth="1"/>
    <col min="1804" max="2048" width="9.140625" style="169"/>
    <col min="2049" max="2049" width="2.85546875" style="169" customWidth="1"/>
    <col min="2050" max="2050" width="4.85546875" style="169" customWidth="1"/>
    <col min="2051" max="2051" width="30.7109375" style="169" customWidth="1"/>
    <col min="2052" max="2053" width="14.7109375" style="169" bestFit="1" customWidth="1"/>
    <col min="2054" max="2054" width="17.7109375" style="169" customWidth="1"/>
    <col min="2055" max="2058" width="14.7109375" style="169" bestFit="1" customWidth="1"/>
    <col min="2059" max="2059" width="15.7109375" style="169" bestFit="1" customWidth="1"/>
    <col min="2060" max="2304" width="9.140625" style="169"/>
    <col min="2305" max="2305" width="2.85546875" style="169" customWidth="1"/>
    <col min="2306" max="2306" width="4.85546875" style="169" customWidth="1"/>
    <col min="2307" max="2307" width="30.7109375" style="169" customWidth="1"/>
    <col min="2308" max="2309" width="14.7109375" style="169" bestFit="1" customWidth="1"/>
    <col min="2310" max="2310" width="17.7109375" style="169" customWidth="1"/>
    <col min="2311" max="2314" width="14.7109375" style="169" bestFit="1" customWidth="1"/>
    <col min="2315" max="2315" width="15.7109375" style="169" bestFit="1" customWidth="1"/>
    <col min="2316" max="2560" width="9.140625" style="169"/>
    <col min="2561" max="2561" width="2.85546875" style="169" customWidth="1"/>
    <col min="2562" max="2562" width="4.85546875" style="169" customWidth="1"/>
    <col min="2563" max="2563" width="30.7109375" style="169" customWidth="1"/>
    <col min="2564" max="2565" width="14.7109375" style="169" bestFit="1" customWidth="1"/>
    <col min="2566" max="2566" width="17.7109375" style="169" customWidth="1"/>
    <col min="2567" max="2570" width="14.7109375" style="169" bestFit="1" customWidth="1"/>
    <col min="2571" max="2571" width="15.7109375" style="169" bestFit="1" customWidth="1"/>
    <col min="2572" max="2816" width="9.140625" style="169"/>
    <col min="2817" max="2817" width="2.85546875" style="169" customWidth="1"/>
    <col min="2818" max="2818" width="4.85546875" style="169" customWidth="1"/>
    <col min="2819" max="2819" width="30.7109375" style="169" customWidth="1"/>
    <col min="2820" max="2821" width="14.7109375" style="169" bestFit="1" customWidth="1"/>
    <col min="2822" max="2822" width="17.7109375" style="169" customWidth="1"/>
    <col min="2823" max="2826" width="14.7109375" style="169" bestFit="1" customWidth="1"/>
    <col min="2827" max="2827" width="15.7109375" style="169" bestFit="1" customWidth="1"/>
    <col min="2828" max="3072" width="9.140625" style="169"/>
    <col min="3073" max="3073" width="2.85546875" style="169" customWidth="1"/>
    <col min="3074" max="3074" width="4.85546875" style="169" customWidth="1"/>
    <col min="3075" max="3075" width="30.7109375" style="169" customWidth="1"/>
    <col min="3076" max="3077" width="14.7109375" style="169" bestFit="1" customWidth="1"/>
    <col min="3078" max="3078" width="17.7109375" style="169" customWidth="1"/>
    <col min="3079" max="3082" width="14.7109375" style="169" bestFit="1" customWidth="1"/>
    <col min="3083" max="3083" width="15.7109375" style="169" bestFit="1" customWidth="1"/>
    <col min="3084" max="3328" width="9.140625" style="169"/>
    <col min="3329" max="3329" width="2.85546875" style="169" customWidth="1"/>
    <col min="3330" max="3330" width="4.85546875" style="169" customWidth="1"/>
    <col min="3331" max="3331" width="30.7109375" style="169" customWidth="1"/>
    <col min="3332" max="3333" width="14.7109375" style="169" bestFit="1" customWidth="1"/>
    <col min="3334" max="3334" width="17.7109375" style="169" customWidth="1"/>
    <col min="3335" max="3338" width="14.7109375" style="169" bestFit="1" customWidth="1"/>
    <col min="3339" max="3339" width="15.7109375" style="169" bestFit="1" customWidth="1"/>
    <col min="3340" max="3584" width="9.140625" style="169"/>
    <col min="3585" max="3585" width="2.85546875" style="169" customWidth="1"/>
    <col min="3586" max="3586" width="4.85546875" style="169" customWidth="1"/>
    <col min="3587" max="3587" width="30.7109375" style="169" customWidth="1"/>
    <col min="3588" max="3589" width="14.7109375" style="169" bestFit="1" customWidth="1"/>
    <col min="3590" max="3590" width="17.7109375" style="169" customWidth="1"/>
    <col min="3591" max="3594" width="14.7109375" style="169" bestFit="1" customWidth="1"/>
    <col min="3595" max="3595" width="15.7109375" style="169" bestFit="1" customWidth="1"/>
    <col min="3596" max="3840" width="9.140625" style="169"/>
    <col min="3841" max="3841" width="2.85546875" style="169" customWidth="1"/>
    <col min="3842" max="3842" width="4.85546875" style="169" customWidth="1"/>
    <col min="3843" max="3843" width="30.7109375" style="169" customWidth="1"/>
    <col min="3844" max="3845" width="14.7109375" style="169" bestFit="1" customWidth="1"/>
    <col min="3846" max="3846" width="17.7109375" style="169" customWidth="1"/>
    <col min="3847" max="3850" width="14.7109375" style="169" bestFit="1" customWidth="1"/>
    <col min="3851" max="3851" width="15.7109375" style="169" bestFit="1" customWidth="1"/>
    <col min="3852" max="4096" width="9.140625" style="169"/>
    <col min="4097" max="4097" width="2.85546875" style="169" customWidth="1"/>
    <col min="4098" max="4098" width="4.85546875" style="169" customWidth="1"/>
    <col min="4099" max="4099" width="30.7109375" style="169" customWidth="1"/>
    <col min="4100" max="4101" width="14.7109375" style="169" bestFit="1" customWidth="1"/>
    <col min="4102" max="4102" width="17.7109375" style="169" customWidth="1"/>
    <col min="4103" max="4106" width="14.7109375" style="169" bestFit="1" customWidth="1"/>
    <col min="4107" max="4107" width="15.7109375" style="169" bestFit="1" customWidth="1"/>
    <col min="4108" max="4352" width="9.140625" style="169"/>
    <col min="4353" max="4353" width="2.85546875" style="169" customWidth="1"/>
    <col min="4354" max="4354" width="4.85546875" style="169" customWidth="1"/>
    <col min="4355" max="4355" width="30.7109375" style="169" customWidth="1"/>
    <col min="4356" max="4357" width="14.7109375" style="169" bestFit="1" customWidth="1"/>
    <col min="4358" max="4358" width="17.7109375" style="169" customWidth="1"/>
    <col min="4359" max="4362" width="14.7109375" style="169" bestFit="1" customWidth="1"/>
    <col min="4363" max="4363" width="15.7109375" style="169" bestFit="1" customWidth="1"/>
    <col min="4364" max="4608" width="9.140625" style="169"/>
    <col min="4609" max="4609" width="2.85546875" style="169" customWidth="1"/>
    <col min="4610" max="4610" width="4.85546875" style="169" customWidth="1"/>
    <col min="4611" max="4611" width="30.7109375" style="169" customWidth="1"/>
    <col min="4612" max="4613" width="14.7109375" style="169" bestFit="1" customWidth="1"/>
    <col min="4614" max="4614" width="17.7109375" style="169" customWidth="1"/>
    <col min="4615" max="4618" width="14.7109375" style="169" bestFit="1" customWidth="1"/>
    <col min="4619" max="4619" width="15.7109375" style="169" bestFit="1" customWidth="1"/>
    <col min="4620" max="4864" width="9.140625" style="169"/>
    <col min="4865" max="4865" width="2.85546875" style="169" customWidth="1"/>
    <col min="4866" max="4866" width="4.85546875" style="169" customWidth="1"/>
    <col min="4867" max="4867" width="30.7109375" style="169" customWidth="1"/>
    <col min="4868" max="4869" width="14.7109375" style="169" bestFit="1" customWidth="1"/>
    <col min="4870" max="4870" width="17.7109375" style="169" customWidth="1"/>
    <col min="4871" max="4874" width="14.7109375" style="169" bestFit="1" customWidth="1"/>
    <col min="4875" max="4875" width="15.7109375" style="169" bestFit="1" customWidth="1"/>
    <col min="4876" max="5120" width="9.140625" style="169"/>
    <col min="5121" max="5121" width="2.85546875" style="169" customWidth="1"/>
    <col min="5122" max="5122" width="4.85546875" style="169" customWidth="1"/>
    <col min="5123" max="5123" width="30.7109375" style="169" customWidth="1"/>
    <col min="5124" max="5125" width="14.7109375" style="169" bestFit="1" customWidth="1"/>
    <col min="5126" max="5126" width="17.7109375" style="169" customWidth="1"/>
    <col min="5127" max="5130" width="14.7109375" style="169" bestFit="1" customWidth="1"/>
    <col min="5131" max="5131" width="15.7109375" style="169" bestFit="1" customWidth="1"/>
    <col min="5132" max="5376" width="9.140625" style="169"/>
    <col min="5377" max="5377" width="2.85546875" style="169" customWidth="1"/>
    <col min="5378" max="5378" width="4.85546875" style="169" customWidth="1"/>
    <col min="5379" max="5379" width="30.7109375" style="169" customWidth="1"/>
    <col min="5380" max="5381" width="14.7109375" style="169" bestFit="1" customWidth="1"/>
    <col min="5382" max="5382" width="17.7109375" style="169" customWidth="1"/>
    <col min="5383" max="5386" width="14.7109375" style="169" bestFit="1" customWidth="1"/>
    <col min="5387" max="5387" width="15.7109375" style="169" bestFit="1" customWidth="1"/>
    <col min="5388" max="5632" width="9.140625" style="169"/>
    <col min="5633" max="5633" width="2.85546875" style="169" customWidth="1"/>
    <col min="5634" max="5634" width="4.85546875" style="169" customWidth="1"/>
    <col min="5635" max="5635" width="30.7109375" style="169" customWidth="1"/>
    <col min="5636" max="5637" width="14.7109375" style="169" bestFit="1" customWidth="1"/>
    <col min="5638" max="5638" width="17.7109375" style="169" customWidth="1"/>
    <col min="5639" max="5642" width="14.7109375" style="169" bestFit="1" customWidth="1"/>
    <col min="5643" max="5643" width="15.7109375" style="169" bestFit="1" customWidth="1"/>
    <col min="5644" max="5888" width="9.140625" style="169"/>
    <col min="5889" max="5889" width="2.85546875" style="169" customWidth="1"/>
    <col min="5890" max="5890" width="4.85546875" style="169" customWidth="1"/>
    <col min="5891" max="5891" width="30.7109375" style="169" customWidth="1"/>
    <col min="5892" max="5893" width="14.7109375" style="169" bestFit="1" customWidth="1"/>
    <col min="5894" max="5894" width="17.7109375" style="169" customWidth="1"/>
    <col min="5895" max="5898" width="14.7109375" style="169" bestFit="1" customWidth="1"/>
    <col min="5899" max="5899" width="15.7109375" style="169" bestFit="1" customWidth="1"/>
    <col min="5900" max="6144" width="9.140625" style="169"/>
    <col min="6145" max="6145" width="2.85546875" style="169" customWidth="1"/>
    <col min="6146" max="6146" width="4.85546875" style="169" customWidth="1"/>
    <col min="6147" max="6147" width="30.7109375" style="169" customWidth="1"/>
    <col min="6148" max="6149" width="14.7109375" style="169" bestFit="1" customWidth="1"/>
    <col min="6150" max="6150" width="17.7109375" style="169" customWidth="1"/>
    <col min="6151" max="6154" width="14.7109375" style="169" bestFit="1" customWidth="1"/>
    <col min="6155" max="6155" width="15.7109375" style="169" bestFit="1" customWidth="1"/>
    <col min="6156" max="6400" width="9.140625" style="169"/>
    <col min="6401" max="6401" width="2.85546875" style="169" customWidth="1"/>
    <col min="6402" max="6402" width="4.85546875" style="169" customWidth="1"/>
    <col min="6403" max="6403" width="30.7109375" style="169" customWidth="1"/>
    <col min="6404" max="6405" width="14.7109375" style="169" bestFit="1" customWidth="1"/>
    <col min="6406" max="6406" width="17.7109375" style="169" customWidth="1"/>
    <col min="6407" max="6410" width="14.7109375" style="169" bestFit="1" customWidth="1"/>
    <col min="6411" max="6411" width="15.7109375" style="169" bestFit="1" customWidth="1"/>
    <col min="6412" max="6656" width="9.140625" style="169"/>
    <col min="6657" max="6657" width="2.85546875" style="169" customWidth="1"/>
    <col min="6658" max="6658" width="4.85546875" style="169" customWidth="1"/>
    <col min="6659" max="6659" width="30.7109375" style="169" customWidth="1"/>
    <col min="6660" max="6661" width="14.7109375" style="169" bestFit="1" customWidth="1"/>
    <col min="6662" max="6662" width="17.7109375" style="169" customWidth="1"/>
    <col min="6663" max="6666" width="14.7109375" style="169" bestFit="1" customWidth="1"/>
    <col min="6667" max="6667" width="15.7109375" style="169" bestFit="1" customWidth="1"/>
    <col min="6668" max="6912" width="9.140625" style="169"/>
    <col min="6913" max="6913" width="2.85546875" style="169" customWidth="1"/>
    <col min="6914" max="6914" width="4.85546875" style="169" customWidth="1"/>
    <col min="6915" max="6915" width="30.7109375" style="169" customWidth="1"/>
    <col min="6916" max="6917" width="14.7109375" style="169" bestFit="1" customWidth="1"/>
    <col min="6918" max="6918" width="17.7109375" style="169" customWidth="1"/>
    <col min="6919" max="6922" width="14.7109375" style="169" bestFit="1" customWidth="1"/>
    <col min="6923" max="6923" width="15.7109375" style="169" bestFit="1" customWidth="1"/>
    <col min="6924" max="7168" width="9.140625" style="169"/>
    <col min="7169" max="7169" width="2.85546875" style="169" customWidth="1"/>
    <col min="7170" max="7170" width="4.85546875" style="169" customWidth="1"/>
    <col min="7171" max="7171" width="30.7109375" style="169" customWidth="1"/>
    <col min="7172" max="7173" width="14.7109375" style="169" bestFit="1" customWidth="1"/>
    <col min="7174" max="7174" width="17.7109375" style="169" customWidth="1"/>
    <col min="7175" max="7178" width="14.7109375" style="169" bestFit="1" customWidth="1"/>
    <col min="7179" max="7179" width="15.7109375" style="169" bestFit="1" customWidth="1"/>
    <col min="7180" max="7424" width="9.140625" style="169"/>
    <col min="7425" max="7425" width="2.85546875" style="169" customWidth="1"/>
    <col min="7426" max="7426" width="4.85546875" style="169" customWidth="1"/>
    <col min="7427" max="7427" width="30.7109375" style="169" customWidth="1"/>
    <col min="7428" max="7429" width="14.7109375" style="169" bestFit="1" customWidth="1"/>
    <col min="7430" max="7430" width="17.7109375" style="169" customWidth="1"/>
    <col min="7431" max="7434" width="14.7109375" style="169" bestFit="1" customWidth="1"/>
    <col min="7435" max="7435" width="15.7109375" style="169" bestFit="1" customWidth="1"/>
    <col min="7436" max="7680" width="9.140625" style="169"/>
    <col min="7681" max="7681" width="2.85546875" style="169" customWidth="1"/>
    <col min="7682" max="7682" width="4.85546875" style="169" customWidth="1"/>
    <col min="7683" max="7683" width="30.7109375" style="169" customWidth="1"/>
    <col min="7684" max="7685" width="14.7109375" style="169" bestFit="1" customWidth="1"/>
    <col min="7686" max="7686" width="17.7109375" style="169" customWidth="1"/>
    <col min="7687" max="7690" width="14.7109375" style="169" bestFit="1" customWidth="1"/>
    <col min="7691" max="7691" width="15.7109375" style="169" bestFit="1" customWidth="1"/>
    <col min="7692" max="7936" width="9.140625" style="169"/>
    <col min="7937" max="7937" width="2.85546875" style="169" customWidth="1"/>
    <col min="7938" max="7938" width="4.85546875" style="169" customWidth="1"/>
    <col min="7939" max="7939" width="30.7109375" style="169" customWidth="1"/>
    <col min="7940" max="7941" width="14.7109375" style="169" bestFit="1" customWidth="1"/>
    <col min="7942" max="7942" width="17.7109375" style="169" customWidth="1"/>
    <col min="7943" max="7946" width="14.7109375" style="169" bestFit="1" customWidth="1"/>
    <col min="7947" max="7947" width="15.7109375" style="169" bestFit="1" customWidth="1"/>
    <col min="7948" max="8192" width="9.140625" style="169"/>
    <col min="8193" max="8193" width="2.85546875" style="169" customWidth="1"/>
    <col min="8194" max="8194" width="4.85546875" style="169" customWidth="1"/>
    <col min="8195" max="8195" width="30.7109375" style="169" customWidth="1"/>
    <col min="8196" max="8197" width="14.7109375" style="169" bestFit="1" customWidth="1"/>
    <col min="8198" max="8198" width="17.7109375" style="169" customWidth="1"/>
    <col min="8199" max="8202" width="14.7109375" style="169" bestFit="1" customWidth="1"/>
    <col min="8203" max="8203" width="15.7109375" style="169" bestFit="1" customWidth="1"/>
    <col min="8204" max="8448" width="9.140625" style="169"/>
    <col min="8449" max="8449" width="2.85546875" style="169" customWidth="1"/>
    <col min="8450" max="8450" width="4.85546875" style="169" customWidth="1"/>
    <col min="8451" max="8451" width="30.7109375" style="169" customWidth="1"/>
    <col min="8452" max="8453" width="14.7109375" style="169" bestFit="1" customWidth="1"/>
    <col min="8454" max="8454" width="17.7109375" style="169" customWidth="1"/>
    <col min="8455" max="8458" width="14.7109375" style="169" bestFit="1" customWidth="1"/>
    <col min="8459" max="8459" width="15.7109375" style="169" bestFit="1" customWidth="1"/>
    <col min="8460" max="8704" width="9.140625" style="169"/>
    <col min="8705" max="8705" width="2.85546875" style="169" customWidth="1"/>
    <col min="8706" max="8706" width="4.85546875" style="169" customWidth="1"/>
    <col min="8707" max="8707" width="30.7109375" style="169" customWidth="1"/>
    <col min="8708" max="8709" width="14.7109375" style="169" bestFit="1" customWidth="1"/>
    <col min="8710" max="8710" width="17.7109375" style="169" customWidth="1"/>
    <col min="8711" max="8714" width="14.7109375" style="169" bestFit="1" customWidth="1"/>
    <col min="8715" max="8715" width="15.7109375" style="169" bestFit="1" customWidth="1"/>
    <col min="8716" max="8960" width="9.140625" style="169"/>
    <col min="8961" max="8961" width="2.85546875" style="169" customWidth="1"/>
    <col min="8962" max="8962" width="4.85546875" style="169" customWidth="1"/>
    <col min="8963" max="8963" width="30.7109375" style="169" customWidth="1"/>
    <col min="8964" max="8965" width="14.7109375" style="169" bestFit="1" customWidth="1"/>
    <col min="8966" max="8966" width="17.7109375" style="169" customWidth="1"/>
    <col min="8967" max="8970" width="14.7109375" style="169" bestFit="1" customWidth="1"/>
    <col min="8971" max="8971" width="15.7109375" style="169" bestFit="1" customWidth="1"/>
    <col min="8972" max="9216" width="9.140625" style="169"/>
    <col min="9217" max="9217" width="2.85546875" style="169" customWidth="1"/>
    <col min="9218" max="9218" width="4.85546875" style="169" customWidth="1"/>
    <col min="9219" max="9219" width="30.7109375" style="169" customWidth="1"/>
    <col min="9220" max="9221" width="14.7109375" style="169" bestFit="1" customWidth="1"/>
    <col min="9222" max="9222" width="17.7109375" style="169" customWidth="1"/>
    <col min="9223" max="9226" width="14.7109375" style="169" bestFit="1" customWidth="1"/>
    <col min="9227" max="9227" width="15.7109375" style="169" bestFit="1" customWidth="1"/>
    <col min="9228" max="9472" width="9.140625" style="169"/>
    <col min="9473" max="9473" width="2.85546875" style="169" customWidth="1"/>
    <col min="9474" max="9474" width="4.85546875" style="169" customWidth="1"/>
    <col min="9475" max="9475" width="30.7109375" style="169" customWidth="1"/>
    <col min="9476" max="9477" width="14.7109375" style="169" bestFit="1" customWidth="1"/>
    <col min="9478" max="9478" width="17.7109375" style="169" customWidth="1"/>
    <col min="9479" max="9482" width="14.7109375" style="169" bestFit="1" customWidth="1"/>
    <col min="9483" max="9483" width="15.7109375" style="169" bestFit="1" customWidth="1"/>
    <col min="9484" max="9728" width="9.140625" style="169"/>
    <col min="9729" max="9729" width="2.85546875" style="169" customWidth="1"/>
    <col min="9730" max="9730" width="4.85546875" style="169" customWidth="1"/>
    <col min="9731" max="9731" width="30.7109375" style="169" customWidth="1"/>
    <col min="9732" max="9733" width="14.7109375" style="169" bestFit="1" customWidth="1"/>
    <col min="9734" max="9734" width="17.7109375" style="169" customWidth="1"/>
    <col min="9735" max="9738" width="14.7109375" style="169" bestFit="1" customWidth="1"/>
    <col min="9739" max="9739" width="15.7109375" style="169" bestFit="1" customWidth="1"/>
    <col min="9740" max="9984" width="9.140625" style="169"/>
    <col min="9985" max="9985" width="2.85546875" style="169" customWidth="1"/>
    <col min="9986" max="9986" width="4.85546875" style="169" customWidth="1"/>
    <col min="9987" max="9987" width="30.7109375" style="169" customWidth="1"/>
    <col min="9988" max="9989" width="14.7109375" style="169" bestFit="1" customWidth="1"/>
    <col min="9990" max="9990" width="17.7109375" style="169" customWidth="1"/>
    <col min="9991" max="9994" width="14.7109375" style="169" bestFit="1" customWidth="1"/>
    <col min="9995" max="9995" width="15.7109375" style="169" bestFit="1" customWidth="1"/>
    <col min="9996" max="10240" width="9.140625" style="169"/>
    <col min="10241" max="10241" width="2.85546875" style="169" customWidth="1"/>
    <col min="10242" max="10242" width="4.85546875" style="169" customWidth="1"/>
    <col min="10243" max="10243" width="30.7109375" style="169" customWidth="1"/>
    <col min="10244" max="10245" width="14.7109375" style="169" bestFit="1" customWidth="1"/>
    <col min="10246" max="10246" width="17.7109375" style="169" customWidth="1"/>
    <col min="10247" max="10250" width="14.7109375" style="169" bestFit="1" customWidth="1"/>
    <col min="10251" max="10251" width="15.7109375" style="169" bestFit="1" customWidth="1"/>
    <col min="10252" max="10496" width="9.140625" style="169"/>
    <col min="10497" max="10497" width="2.85546875" style="169" customWidth="1"/>
    <col min="10498" max="10498" width="4.85546875" style="169" customWidth="1"/>
    <col min="10499" max="10499" width="30.7109375" style="169" customWidth="1"/>
    <col min="10500" max="10501" width="14.7109375" style="169" bestFit="1" customWidth="1"/>
    <col min="10502" max="10502" width="17.7109375" style="169" customWidth="1"/>
    <col min="10503" max="10506" width="14.7109375" style="169" bestFit="1" customWidth="1"/>
    <col min="10507" max="10507" width="15.7109375" style="169" bestFit="1" customWidth="1"/>
    <col min="10508" max="10752" width="9.140625" style="169"/>
    <col min="10753" max="10753" width="2.85546875" style="169" customWidth="1"/>
    <col min="10754" max="10754" width="4.85546875" style="169" customWidth="1"/>
    <col min="10755" max="10755" width="30.7109375" style="169" customWidth="1"/>
    <col min="10756" max="10757" width="14.7109375" style="169" bestFit="1" customWidth="1"/>
    <col min="10758" max="10758" width="17.7109375" style="169" customWidth="1"/>
    <col min="10759" max="10762" width="14.7109375" style="169" bestFit="1" customWidth="1"/>
    <col min="10763" max="10763" width="15.7109375" style="169" bestFit="1" customWidth="1"/>
    <col min="10764" max="11008" width="9.140625" style="169"/>
    <col min="11009" max="11009" width="2.85546875" style="169" customWidth="1"/>
    <col min="11010" max="11010" width="4.85546875" style="169" customWidth="1"/>
    <col min="11011" max="11011" width="30.7109375" style="169" customWidth="1"/>
    <col min="11012" max="11013" width="14.7109375" style="169" bestFit="1" customWidth="1"/>
    <col min="11014" max="11014" width="17.7109375" style="169" customWidth="1"/>
    <col min="11015" max="11018" width="14.7109375" style="169" bestFit="1" customWidth="1"/>
    <col min="11019" max="11019" width="15.7109375" style="169" bestFit="1" customWidth="1"/>
    <col min="11020" max="11264" width="9.140625" style="169"/>
    <col min="11265" max="11265" width="2.85546875" style="169" customWidth="1"/>
    <col min="11266" max="11266" width="4.85546875" style="169" customWidth="1"/>
    <col min="11267" max="11267" width="30.7109375" style="169" customWidth="1"/>
    <col min="11268" max="11269" width="14.7109375" style="169" bestFit="1" customWidth="1"/>
    <col min="11270" max="11270" width="17.7109375" style="169" customWidth="1"/>
    <col min="11271" max="11274" width="14.7109375" style="169" bestFit="1" customWidth="1"/>
    <col min="11275" max="11275" width="15.7109375" style="169" bestFit="1" customWidth="1"/>
    <col min="11276" max="11520" width="9.140625" style="169"/>
    <col min="11521" max="11521" width="2.85546875" style="169" customWidth="1"/>
    <col min="11522" max="11522" width="4.85546875" style="169" customWidth="1"/>
    <col min="11523" max="11523" width="30.7109375" style="169" customWidth="1"/>
    <col min="11524" max="11525" width="14.7109375" style="169" bestFit="1" customWidth="1"/>
    <col min="11526" max="11526" width="17.7109375" style="169" customWidth="1"/>
    <col min="11527" max="11530" width="14.7109375" style="169" bestFit="1" customWidth="1"/>
    <col min="11531" max="11531" width="15.7109375" style="169" bestFit="1" customWidth="1"/>
    <col min="11532" max="11776" width="9.140625" style="169"/>
    <col min="11777" max="11777" width="2.85546875" style="169" customWidth="1"/>
    <col min="11778" max="11778" width="4.85546875" style="169" customWidth="1"/>
    <col min="11779" max="11779" width="30.7109375" style="169" customWidth="1"/>
    <col min="11780" max="11781" width="14.7109375" style="169" bestFit="1" customWidth="1"/>
    <col min="11782" max="11782" width="17.7109375" style="169" customWidth="1"/>
    <col min="11783" max="11786" width="14.7109375" style="169" bestFit="1" customWidth="1"/>
    <col min="11787" max="11787" width="15.7109375" style="169" bestFit="1" customWidth="1"/>
    <col min="11788" max="12032" width="9.140625" style="169"/>
    <col min="12033" max="12033" width="2.85546875" style="169" customWidth="1"/>
    <col min="12034" max="12034" width="4.85546875" style="169" customWidth="1"/>
    <col min="12035" max="12035" width="30.7109375" style="169" customWidth="1"/>
    <col min="12036" max="12037" width="14.7109375" style="169" bestFit="1" customWidth="1"/>
    <col min="12038" max="12038" width="17.7109375" style="169" customWidth="1"/>
    <col min="12039" max="12042" width="14.7109375" style="169" bestFit="1" customWidth="1"/>
    <col min="12043" max="12043" width="15.7109375" style="169" bestFit="1" customWidth="1"/>
    <col min="12044" max="12288" width="9.140625" style="169"/>
    <col min="12289" max="12289" width="2.85546875" style="169" customWidth="1"/>
    <col min="12290" max="12290" width="4.85546875" style="169" customWidth="1"/>
    <col min="12291" max="12291" width="30.7109375" style="169" customWidth="1"/>
    <col min="12292" max="12293" width="14.7109375" style="169" bestFit="1" customWidth="1"/>
    <col min="12294" max="12294" width="17.7109375" style="169" customWidth="1"/>
    <col min="12295" max="12298" width="14.7109375" style="169" bestFit="1" customWidth="1"/>
    <col min="12299" max="12299" width="15.7109375" style="169" bestFit="1" customWidth="1"/>
    <col min="12300" max="12544" width="9.140625" style="169"/>
    <col min="12545" max="12545" width="2.85546875" style="169" customWidth="1"/>
    <col min="12546" max="12546" width="4.85546875" style="169" customWidth="1"/>
    <col min="12547" max="12547" width="30.7109375" style="169" customWidth="1"/>
    <col min="12548" max="12549" width="14.7109375" style="169" bestFit="1" customWidth="1"/>
    <col min="12550" max="12550" width="17.7109375" style="169" customWidth="1"/>
    <col min="12551" max="12554" width="14.7109375" style="169" bestFit="1" customWidth="1"/>
    <col min="12555" max="12555" width="15.7109375" style="169" bestFit="1" customWidth="1"/>
    <col min="12556" max="12800" width="9.140625" style="169"/>
    <col min="12801" max="12801" width="2.85546875" style="169" customWidth="1"/>
    <col min="12802" max="12802" width="4.85546875" style="169" customWidth="1"/>
    <col min="12803" max="12803" width="30.7109375" style="169" customWidth="1"/>
    <col min="12804" max="12805" width="14.7109375" style="169" bestFit="1" customWidth="1"/>
    <col min="12806" max="12806" width="17.7109375" style="169" customWidth="1"/>
    <col min="12807" max="12810" width="14.7109375" style="169" bestFit="1" customWidth="1"/>
    <col min="12811" max="12811" width="15.7109375" style="169" bestFit="1" customWidth="1"/>
    <col min="12812" max="13056" width="9.140625" style="169"/>
    <col min="13057" max="13057" width="2.85546875" style="169" customWidth="1"/>
    <col min="13058" max="13058" width="4.85546875" style="169" customWidth="1"/>
    <col min="13059" max="13059" width="30.7109375" style="169" customWidth="1"/>
    <col min="13060" max="13061" width="14.7109375" style="169" bestFit="1" customWidth="1"/>
    <col min="13062" max="13062" width="17.7109375" style="169" customWidth="1"/>
    <col min="13063" max="13066" width="14.7109375" style="169" bestFit="1" customWidth="1"/>
    <col min="13067" max="13067" width="15.7109375" style="169" bestFit="1" customWidth="1"/>
    <col min="13068" max="13312" width="9.140625" style="169"/>
    <col min="13313" max="13313" width="2.85546875" style="169" customWidth="1"/>
    <col min="13314" max="13314" width="4.85546875" style="169" customWidth="1"/>
    <col min="13315" max="13315" width="30.7109375" style="169" customWidth="1"/>
    <col min="13316" max="13317" width="14.7109375" style="169" bestFit="1" customWidth="1"/>
    <col min="13318" max="13318" width="17.7109375" style="169" customWidth="1"/>
    <col min="13319" max="13322" width="14.7109375" style="169" bestFit="1" customWidth="1"/>
    <col min="13323" max="13323" width="15.7109375" style="169" bestFit="1" customWidth="1"/>
    <col min="13324" max="13568" width="9.140625" style="169"/>
    <col min="13569" max="13569" width="2.85546875" style="169" customWidth="1"/>
    <col min="13570" max="13570" width="4.85546875" style="169" customWidth="1"/>
    <col min="13571" max="13571" width="30.7109375" style="169" customWidth="1"/>
    <col min="13572" max="13573" width="14.7109375" style="169" bestFit="1" customWidth="1"/>
    <col min="13574" max="13574" width="17.7109375" style="169" customWidth="1"/>
    <col min="13575" max="13578" width="14.7109375" style="169" bestFit="1" customWidth="1"/>
    <col min="13579" max="13579" width="15.7109375" style="169" bestFit="1" customWidth="1"/>
    <col min="13580" max="13824" width="9.140625" style="169"/>
    <col min="13825" max="13825" width="2.85546875" style="169" customWidth="1"/>
    <col min="13826" max="13826" width="4.85546875" style="169" customWidth="1"/>
    <col min="13827" max="13827" width="30.7109375" style="169" customWidth="1"/>
    <col min="13828" max="13829" width="14.7109375" style="169" bestFit="1" customWidth="1"/>
    <col min="13830" max="13830" width="17.7109375" style="169" customWidth="1"/>
    <col min="13831" max="13834" width="14.7109375" style="169" bestFit="1" customWidth="1"/>
    <col min="13835" max="13835" width="15.7109375" style="169" bestFit="1" customWidth="1"/>
    <col min="13836" max="14080" width="9.140625" style="169"/>
    <col min="14081" max="14081" width="2.85546875" style="169" customWidth="1"/>
    <col min="14082" max="14082" width="4.85546875" style="169" customWidth="1"/>
    <col min="14083" max="14083" width="30.7109375" style="169" customWidth="1"/>
    <col min="14084" max="14085" width="14.7109375" style="169" bestFit="1" customWidth="1"/>
    <col min="14086" max="14086" width="17.7109375" style="169" customWidth="1"/>
    <col min="14087" max="14090" width="14.7109375" style="169" bestFit="1" customWidth="1"/>
    <col min="14091" max="14091" width="15.7109375" style="169" bestFit="1" customWidth="1"/>
    <col min="14092" max="14336" width="9.140625" style="169"/>
    <col min="14337" max="14337" width="2.85546875" style="169" customWidth="1"/>
    <col min="14338" max="14338" width="4.85546875" style="169" customWidth="1"/>
    <col min="14339" max="14339" width="30.7109375" style="169" customWidth="1"/>
    <col min="14340" max="14341" width="14.7109375" style="169" bestFit="1" customWidth="1"/>
    <col min="14342" max="14342" width="17.7109375" style="169" customWidth="1"/>
    <col min="14343" max="14346" width="14.7109375" style="169" bestFit="1" customWidth="1"/>
    <col min="14347" max="14347" width="15.7109375" style="169" bestFit="1" customWidth="1"/>
    <col min="14348" max="14592" width="9.140625" style="169"/>
    <col min="14593" max="14593" width="2.85546875" style="169" customWidth="1"/>
    <col min="14594" max="14594" width="4.85546875" style="169" customWidth="1"/>
    <col min="14595" max="14595" width="30.7109375" style="169" customWidth="1"/>
    <col min="14596" max="14597" width="14.7109375" style="169" bestFit="1" customWidth="1"/>
    <col min="14598" max="14598" width="17.7109375" style="169" customWidth="1"/>
    <col min="14599" max="14602" width="14.7109375" style="169" bestFit="1" customWidth="1"/>
    <col min="14603" max="14603" width="15.7109375" style="169" bestFit="1" customWidth="1"/>
    <col min="14604" max="14848" width="9.140625" style="169"/>
    <col min="14849" max="14849" width="2.85546875" style="169" customWidth="1"/>
    <col min="14850" max="14850" width="4.85546875" style="169" customWidth="1"/>
    <col min="14851" max="14851" width="30.7109375" style="169" customWidth="1"/>
    <col min="14852" max="14853" width="14.7109375" style="169" bestFit="1" customWidth="1"/>
    <col min="14854" max="14854" width="17.7109375" style="169" customWidth="1"/>
    <col min="14855" max="14858" width="14.7109375" style="169" bestFit="1" customWidth="1"/>
    <col min="14859" max="14859" width="15.7109375" style="169" bestFit="1" customWidth="1"/>
    <col min="14860" max="15104" width="9.140625" style="169"/>
    <col min="15105" max="15105" width="2.85546875" style="169" customWidth="1"/>
    <col min="15106" max="15106" width="4.85546875" style="169" customWidth="1"/>
    <col min="15107" max="15107" width="30.7109375" style="169" customWidth="1"/>
    <col min="15108" max="15109" width="14.7109375" style="169" bestFit="1" customWidth="1"/>
    <col min="15110" max="15110" width="17.7109375" style="169" customWidth="1"/>
    <col min="15111" max="15114" width="14.7109375" style="169" bestFit="1" customWidth="1"/>
    <col min="15115" max="15115" width="15.7109375" style="169" bestFit="1" customWidth="1"/>
    <col min="15116" max="15360" width="9.140625" style="169"/>
    <col min="15361" max="15361" width="2.85546875" style="169" customWidth="1"/>
    <col min="15362" max="15362" width="4.85546875" style="169" customWidth="1"/>
    <col min="15363" max="15363" width="30.7109375" style="169" customWidth="1"/>
    <col min="15364" max="15365" width="14.7109375" style="169" bestFit="1" customWidth="1"/>
    <col min="15366" max="15366" width="17.7109375" style="169" customWidth="1"/>
    <col min="15367" max="15370" width="14.7109375" style="169" bestFit="1" customWidth="1"/>
    <col min="15371" max="15371" width="15.7109375" style="169" bestFit="1" customWidth="1"/>
    <col min="15372" max="15616" width="9.140625" style="169"/>
    <col min="15617" max="15617" width="2.85546875" style="169" customWidth="1"/>
    <col min="15618" max="15618" width="4.85546875" style="169" customWidth="1"/>
    <col min="15619" max="15619" width="30.7109375" style="169" customWidth="1"/>
    <col min="15620" max="15621" width="14.7109375" style="169" bestFit="1" customWidth="1"/>
    <col min="15622" max="15622" width="17.7109375" style="169" customWidth="1"/>
    <col min="15623" max="15626" width="14.7109375" style="169" bestFit="1" customWidth="1"/>
    <col min="15627" max="15627" width="15.7109375" style="169" bestFit="1" customWidth="1"/>
    <col min="15628" max="15872" width="9.140625" style="169"/>
    <col min="15873" max="15873" width="2.85546875" style="169" customWidth="1"/>
    <col min="15874" max="15874" width="4.85546875" style="169" customWidth="1"/>
    <col min="15875" max="15875" width="30.7109375" style="169" customWidth="1"/>
    <col min="15876" max="15877" width="14.7109375" style="169" bestFit="1" customWidth="1"/>
    <col min="15878" max="15878" width="17.7109375" style="169" customWidth="1"/>
    <col min="15879" max="15882" width="14.7109375" style="169" bestFit="1" customWidth="1"/>
    <col min="15883" max="15883" width="15.7109375" style="169" bestFit="1" customWidth="1"/>
    <col min="15884" max="16128" width="9.140625" style="169"/>
    <col min="16129" max="16129" width="2.85546875" style="169" customWidth="1"/>
    <col min="16130" max="16130" width="4.85546875" style="169" customWidth="1"/>
    <col min="16131" max="16131" width="30.7109375" style="169" customWidth="1"/>
    <col min="16132" max="16133" width="14.7109375" style="169" bestFit="1" customWidth="1"/>
    <col min="16134" max="16134" width="17.7109375" style="169" customWidth="1"/>
    <col min="16135" max="16138" width="14.7109375" style="169" bestFit="1" customWidth="1"/>
    <col min="16139" max="16139" width="15.7109375" style="169" bestFit="1" customWidth="1"/>
    <col min="16140" max="16384" width="9.140625" style="169"/>
  </cols>
  <sheetData>
    <row r="1" spans="1:11" ht="18.75" customHeight="1">
      <c r="K1" s="169" t="s">
        <v>3520</v>
      </c>
    </row>
    <row r="2" spans="1:11" ht="18.75" customHeight="1">
      <c r="A2" s="718" t="s">
        <v>1594</v>
      </c>
      <c r="B2" s="718"/>
      <c r="C2" s="718"/>
      <c r="D2" s="718"/>
      <c r="E2" s="718"/>
      <c r="F2" s="718"/>
      <c r="G2" s="718"/>
      <c r="H2" s="718"/>
      <c r="I2" s="718"/>
      <c r="J2" s="718"/>
      <c r="K2" s="718"/>
    </row>
    <row r="3" spans="1:11" ht="18.75" customHeight="1">
      <c r="A3" s="718" t="s">
        <v>1595</v>
      </c>
      <c r="B3" s="718"/>
      <c r="C3" s="718"/>
      <c r="D3" s="718"/>
      <c r="E3" s="718"/>
      <c r="F3" s="718"/>
      <c r="G3" s="718"/>
      <c r="H3" s="718"/>
      <c r="I3" s="718"/>
      <c r="J3" s="718"/>
      <c r="K3" s="718"/>
    </row>
    <row r="4" spans="1:11" ht="18.75" customHeight="1">
      <c r="A4" s="718" t="s">
        <v>1596</v>
      </c>
      <c r="B4" s="718"/>
      <c r="C4" s="718"/>
      <c r="D4" s="718"/>
      <c r="E4" s="718"/>
      <c r="F4" s="718"/>
      <c r="G4" s="718"/>
      <c r="H4" s="718"/>
      <c r="I4" s="718"/>
      <c r="J4" s="718"/>
      <c r="K4" s="718"/>
    </row>
    <row r="5" spans="1:11" ht="18.75" customHeight="1">
      <c r="A5" s="719" t="s">
        <v>1692</v>
      </c>
      <c r="B5" s="719"/>
      <c r="C5" s="719"/>
      <c r="D5" s="719"/>
      <c r="E5" s="719"/>
      <c r="F5" s="719"/>
      <c r="G5" s="719"/>
      <c r="H5" s="719"/>
      <c r="I5" s="719"/>
      <c r="J5" s="719"/>
      <c r="K5" s="719"/>
    </row>
    <row r="6" spans="1:11" ht="24" customHeight="1">
      <c r="B6" s="600" t="s">
        <v>1598</v>
      </c>
      <c r="C6" s="600"/>
      <c r="D6" s="600"/>
      <c r="E6" s="600"/>
      <c r="F6" s="600"/>
      <c r="G6" s="600"/>
      <c r="H6" s="600"/>
      <c r="I6" s="600"/>
      <c r="J6" s="600"/>
      <c r="K6" s="600"/>
    </row>
    <row r="7" spans="1:11" ht="18.75" customHeight="1"/>
    <row r="8" spans="1:11" ht="18.75" customHeight="1">
      <c r="A8" s="714" t="s">
        <v>1146</v>
      </c>
      <c r="B8" s="714"/>
      <c r="C8" s="714"/>
      <c r="D8" s="715" t="s">
        <v>1599</v>
      </c>
      <c r="E8" s="716"/>
      <c r="F8" s="716"/>
      <c r="G8" s="716"/>
      <c r="H8" s="716"/>
      <c r="I8" s="716"/>
      <c r="J8" s="717"/>
      <c r="K8" s="710" t="s">
        <v>307</v>
      </c>
    </row>
    <row r="9" spans="1:11" ht="36" customHeight="1">
      <c r="A9" s="714"/>
      <c r="B9" s="714"/>
      <c r="C9" s="714"/>
      <c r="D9" s="456" t="s">
        <v>1600</v>
      </c>
      <c r="E9" s="456" t="s">
        <v>1601</v>
      </c>
      <c r="F9" s="456" t="s">
        <v>1496</v>
      </c>
      <c r="G9" s="456" t="s">
        <v>1497</v>
      </c>
      <c r="H9" s="456" t="s">
        <v>1498</v>
      </c>
      <c r="I9" s="456" t="s">
        <v>1499</v>
      </c>
      <c r="J9" s="456" t="s">
        <v>1602</v>
      </c>
      <c r="K9" s="711"/>
    </row>
    <row r="10" spans="1:11" s="469" customFormat="1" ht="18.75" customHeight="1">
      <c r="A10" s="467" t="s">
        <v>1693</v>
      </c>
      <c r="B10" s="723" t="s">
        <v>1694</v>
      </c>
      <c r="C10" s="723"/>
      <c r="D10" s="468">
        <f>SUM(D11:D17)</f>
        <v>8052841308.4400005</v>
      </c>
      <c r="E10" s="468">
        <f t="shared" ref="E10:K10" si="0">SUM(E11:E17)</f>
        <v>11206719870.67</v>
      </c>
      <c r="F10" s="468">
        <f t="shared" si="0"/>
        <v>18119774167.440002</v>
      </c>
      <c r="G10" s="468">
        <f t="shared" si="0"/>
        <v>4368096596.1999998</v>
      </c>
      <c r="H10" s="468">
        <f t="shared" si="0"/>
        <v>15568047995.509991</v>
      </c>
      <c r="I10" s="468">
        <f t="shared" si="0"/>
        <v>7721852268.1000013</v>
      </c>
      <c r="J10" s="468">
        <f t="shared" si="0"/>
        <v>4199711304.1800003</v>
      </c>
      <c r="K10" s="468">
        <f t="shared" si="0"/>
        <v>69237043510.540009</v>
      </c>
    </row>
    <row r="11" spans="1:11" ht="45" customHeight="1">
      <c r="A11" s="470"/>
      <c r="B11" s="470" t="s">
        <v>1695</v>
      </c>
      <c r="C11" s="470" t="s">
        <v>1696</v>
      </c>
      <c r="D11" s="471">
        <v>699090847.95000005</v>
      </c>
      <c r="E11" s="471">
        <v>3714923576.7899995</v>
      </c>
      <c r="F11" s="471">
        <v>6208728771.6199999</v>
      </c>
      <c r="G11" s="471">
        <v>1300157593.22</v>
      </c>
      <c r="H11" s="471">
        <v>10059205924.339991</v>
      </c>
      <c r="I11" s="471">
        <v>4555899175.2800016</v>
      </c>
      <c r="J11" s="471">
        <v>329024394.18000001</v>
      </c>
      <c r="K11" s="471">
        <f>SUM(D11:J11)</f>
        <v>26867030283.379993</v>
      </c>
    </row>
    <row r="12" spans="1:11" ht="18.75" customHeight="1">
      <c r="A12" s="470"/>
      <c r="B12" s="470" t="s">
        <v>1697</v>
      </c>
      <c r="C12" s="470" t="s">
        <v>1698</v>
      </c>
      <c r="D12" s="471">
        <v>2930699054.1900001</v>
      </c>
      <c r="E12" s="471">
        <v>53421570</v>
      </c>
      <c r="F12" s="471">
        <v>2364356938.3000007</v>
      </c>
      <c r="G12" s="471">
        <v>0</v>
      </c>
      <c r="H12" s="471">
        <v>0</v>
      </c>
      <c r="I12" s="471">
        <v>557828904.97000003</v>
      </c>
      <c r="J12" s="471">
        <v>0</v>
      </c>
      <c r="K12" s="471">
        <f t="shared" ref="K12:K71" si="1">SUM(D12:J12)</f>
        <v>5906306467.460001</v>
      </c>
    </row>
    <row r="13" spans="1:11" ht="18.75" customHeight="1">
      <c r="A13" s="470"/>
      <c r="B13" s="470" t="s">
        <v>1699</v>
      </c>
      <c r="C13" s="470" t="s">
        <v>1700</v>
      </c>
      <c r="D13" s="471">
        <v>1523390226.8899999</v>
      </c>
      <c r="E13" s="471">
        <v>0</v>
      </c>
      <c r="F13" s="471">
        <v>1781033405.1500006</v>
      </c>
      <c r="G13" s="471">
        <v>1116645932.1200004</v>
      </c>
      <c r="H13" s="471">
        <v>63796202</v>
      </c>
      <c r="I13" s="471">
        <v>0</v>
      </c>
      <c r="J13" s="471">
        <v>1257017816.5700002</v>
      </c>
      <c r="K13" s="471">
        <f t="shared" si="1"/>
        <v>5741883582.7300014</v>
      </c>
    </row>
    <row r="14" spans="1:11" ht="18.75" customHeight="1">
      <c r="A14" s="470"/>
      <c r="B14" s="470" t="s">
        <v>1701</v>
      </c>
      <c r="C14" s="470" t="s">
        <v>1702</v>
      </c>
      <c r="D14" s="471">
        <v>0</v>
      </c>
      <c r="E14" s="471">
        <v>0</v>
      </c>
      <c r="F14" s="471">
        <v>0</v>
      </c>
      <c r="G14" s="471">
        <v>20125091.399999999</v>
      </c>
      <c r="H14" s="471">
        <v>72797190.099999994</v>
      </c>
      <c r="I14" s="471">
        <v>0</v>
      </c>
      <c r="J14" s="471">
        <v>82198862.480000004</v>
      </c>
      <c r="K14" s="471">
        <f t="shared" si="1"/>
        <v>175121143.98000002</v>
      </c>
    </row>
    <row r="15" spans="1:11" ht="18.75" customHeight="1">
      <c r="A15" s="470"/>
      <c r="B15" s="470" t="s">
        <v>1703</v>
      </c>
      <c r="C15" s="470" t="s">
        <v>1704</v>
      </c>
      <c r="D15" s="471">
        <v>24325886.439999998</v>
      </c>
      <c r="E15" s="471">
        <v>0</v>
      </c>
      <c r="F15" s="471">
        <v>981165308.91000009</v>
      </c>
      <c r="G15" s="471">
        <v>0</v>
      </c>
      <c r="H15" s="471">
        <v>0</v>
      </c>
      <c r="I15" s="471">
        <v>0</v>
      </c>
      <c r="J15" s="471">
        <v>0</v>
      </c>
      <c r="K15" s="471">
        <f t="shared" si="1"/>
        <v>1005491195.3500001</v>
      </c>
    </row>
    <row r="16" spans="1:11" ht="18.75" customHeight="1">
      <c r="A16" s="470"/>
      <c r="B16" s="470" t="s">
        <v>1705</v>
      </c>
      <c r="C16" s="470" t="s">
        <v>1706</v>
      </c>
      <c r="D16" s="471">
        <v>0</v>
      </c>
      <c r="E16" s="471">
        <v>0</v>
      </c>
      <c r="F16" s="471">
        <v>0</v>
      </c>
      <c r="G16" s="471">
        <v>0</v>
      </c>
      <c r="H16" s="471">
        <v>0</v>
      </c>
      <c r="I16" s="471">
        <v>0</v>
      </c>
      <c r="J16" s="471">
        <v>0</v>
      </c>
      <c r="K16" s="471">
        <f t="shared" si="1"/>
        <v>0</v>
      </c>
    </row>
    <row r="17" spans="1:11" ht="28.5" customHeight="1">
      <c r="A17" s="470"/>
      <c r="B17" s="470" t="s">
        <v>1707</v>
      </c>
      <c r="C17" s="470" t="s">
        <v>1708</v>
      </c>
      <c r="D17" s="471">
        <v>2875335292.9699998</v>
      </c>
      <c r="E17" s="471">
        <v>7438374723.8800011</v>
      </c>
      <c r="F17" s="471">
        <v>6784489743.460001</v>
      </c>
      <c r="G17" s="471">
        <v>1931167979.4599998</v>
      </c>
      <c r="H17" s="471">
        <v>5372248679.0699997</v>
      </c>
      <c r="I17" s="471">
        <v>2608124187.8499994</v>
      </c>
      <c r="J17" s="471">
        <v>2531470230.9499998</v>
      </c>
      <c r="K17" s="471">
        <f t="shared" si="1"/>
        <v>29541210837.639999</v>
      </c>
    </row>
    <row r="18" spans="1:11" s="469" customFormat="1" ht="18.75" customHeight="1">
      <c r="A18" s="467" t="s">
        <v>1709</v>
      </c>
      <c r="B18" s="723" t="s">
        <v>1710</v>
      </c>
      <c r="C18" s="723"/>
      <c r="D18" s="468">
        <f>SUM(D19:D21)</f>
        <v>338655149.51999992</v>
      </c>
      <c r="E18" s="468">
        <f t="shared" ref="E18:K18" si="2">SUM(E19:E21)</f>
        <v>492701260</v>
      </c>
      <c r="F18" s="468">
        <f t="shared" si="2"/>
        <v>797863884.00999999</v>
      </c>
      <c r="G18" s="468">
        <f t="shared" si="2"/>
        <v>16928234.550000001</v>
      </c>
      <c r="H18" s="468">
        <f t="shared" si="2"/>
        <v>221175315.29999998</v>
      </c>
      <c r="I18" s="468">
        <f t="shared" si="2"/>
        <v>307630658.44999993</v>
      </c>
      <c r="J18" s="468">
        <f t="shared" si="2"/>
        <v>476678460.95000011</v>
      </c>
      <c r="K18" s="468">
        <f t="shared" si="2"/>
        <v>2651632962.7799997</v>
      </c>
    </row>
    <row r="19" spans="1:11" ht="18.75" customHeight="1">
      <c r="A19" s="470"/>
      <c r="B19" s="470" t="s">
        <v>1711</v>
      </c>
      <c r="C19" s="470" t="s">
        <v>1712</v>
      </c>
      <c r="D19" s="471">
        <v>0</v>
      </c>
      <c r="E19" s="471">
        <v>40542807</v>
      </c>
      <c r="F19" s="471">
        <v>9241829.1999999993</v>
      </c>
      <c r="G19" s="471">
        <v>16928234.550000001</v>
      </c>
      <c r="H19" s="471">
        <v>0</v>
      </c>
      <c r="I19" s="471">
        <v>10292694.9</v>
      </c>
      <c r="J19" s="471">
        <v>0</v>
      </c>
      <c r="K19" s="471">
        <f t="shared" si="1"/>
        <v>77005565.650000006</v>
      </c>
    </row>
    <row r="20" spans="1:11" ht="18.75" customHeight="1">
      <c r="A20" s="470"/>
      <c r="B20" s="470" t="s">
        <v>1713</v>
      </c>
      <c r="C20" s="470" t="s">
        <v>1714</v>
      </c>
      <c r="D20" s="471">
        <v>0</v>
      </c>
      <c r="E20" s="471">
        <v>452158453</v>
      </c>
      <c r="F20" s="471">
        <v>788622054.80999994</v>
      </c>
      <c r="G20" s="471">
        <v>0</v>
      </c>
      <c r="H20" s="471">
        <v>221175315.29999998</v>
      </c>
      <c r="I20" s="471">
        <v>0</v>
      </c>
      <c r="J20" s="471">
        <v>476678460.95000011</v>
      </c>
      <c r="K20" s="471">
        <f t="shared" si="1"/>
        <v>1938634284.0599999</v>
      </c>
    </row>
    <row r="21" spans="1:11" ht="18.75" customHeight="1">
      <c r="A21" s="470"/>
      <c r="B21" s="470" t="s">
        <v>1715</v>
      </c>
      <c r="C21" s="470" t="s">
        <v>1716</v>
      </c>
      <c r="D21" s="471">
        <v>338655149.51999992</v>
      </c>
      <c r="E21" s="471">
        <v>0</v>
      </c>
      <c r="F21" s="471">
        <v>0</v>
      </c>
      <c r="G21" s="471">
        <v>0</v>
      </c>
      <c r="H21" s="471">
        <v>0</v>
      </c>
      <c r="I21" s="471">
        <v>297337963.54999995</v>
      </c>
      <c r="J21" s="471">
        <v>0</v>
      </c>
      <c r="K21" s="471">
        <f t="shared" si="1"/>
        <v>635993113.06999993</v>
      </c>
    </row>
    <row r="22" spans="1:11" s="469" customFormat="1" ht="25.5" customHeight="1">
      <c r="A22" s="467" t="s">
        <v>1717</v>
      </c>
      <c r="B22" s="715" t="s">
        <v>1718</v>
      </c>
      <c r="C22" s="717"/>
      <c r="D22" s="468">
        <f>SUM(D23:D31)</f>
        <v>7348528181.5800037</v>
      </c>
      <c r="E22" s="468">
        <f t="shared" ref="E22:K22" si="3">SUM(E23:E31)</f>
        <v>7022349155.5999994</v>
      </c>
      <c r="F22" s="468">
        <f t="shared" si="3"/>
        <v>10251609939.24</v>
      </c>
      <c r="G22" s="468">
        <f t="shared" si="3"/>
        <v>15578332806.07</v>
      </c>
      <c r="H22" s="468">
        <f t="shared" si="3"/>
        <v>9711907076.9899998</v>
      </c>
      <c r="I22" s="468">
        <f t="shared" si="3"/>
        <v>7302252998.7599993</v>
      </c>
      <c r="J22" s="468">
        <f t="shared" si="3"/>
        <v>12761110841.879999</v>
      </c>
      <c r="K22" s="468">
        <f t="shared" si="3"/>
        <v>69976091000.119995</v>
      </c>
    </row>
    <row r="23" spans="1:11" ht="28.5" customHeight="1">
      <c r="A23" s="470"/>
      <c r="B23" s="470" t="s">
        <v>1719</v>
      </c>
      <c r="C23" s="470" t="s">
        <v>1720</v>
      </c>
      <c r="D23" s="471">
        <v>78479993.949999988</v>
      </c>
      <c r="E23" s="471">
        <v>69387216.620000005</v>
      </c>
      <c r="F23" s="471">
        <v>75063988.319999993</v>
      </c>
      <c r="G23" s="471">
        <v>0</v>
      </c>
      <c r="H23" s="471">
        <v>31683887.030000001</v>
      </c>
      <c r="I23" s="471">
        <v>0</v>
      </c>
      <c r="J23" s="471">
        <v>0</v>
      </c>
      <c r="K23" s="471">
        <f t="shared" si="1"/>
        <v>254615085.91999999</v>
      </c>
    </row>
    <row r="24" spans="1:11" ht="18.75" customHeight="1">
      <c r="A24" s="470"/>
      <c r="B24" s="470" t="s">
        <v>1721</v>
      </c>
      <c r="C24" s="470" t="s">
        <v>1722</v>
      </c>
      <c r="D24" s="471">
        <v>1721882574.7000003</v>
      </c>
      <c r="E24" s="471">
        <v>4536335806.8400002</v>
      </c>
      <c r="F24" s="471">
        <v>2326485114.75</v>
      </c>
      <c r="G24" s="471">
        <v>4450368270.9700012</v>
      </c>
      <c r="H24" s="471">
        <v>3928986157.269999</v>
      </c>
      <c r="I24" s="471">
        <v>3659397359.0799999</v>
      </c>
      <c r="J24" s="471">
        <v>6179639694.5800009</v>
      </c>
      <c r="K24" s="471">
        <f t="shared" si="1"/>
        <v>26803094978.190002</v>
      </c>
    </row>
    <row r="25" spans="1:11" ht="18.75" customHeight="1">
      <c r="A25" s="470"/>
      <c r="B25" s="470" t="s">
        <v>1723</v>
      </c>
      <c r="C25" s="470" t="s">
        <v>1724</v>
      </c>
      <c r="D25" s="471">
        <v>0</v>
      </c>
      <c r="E25" s="471">
        <v>0</v>
      </c>
      <c r="F25" s="471">
        <v>0</v>
      </c>
      <c r="G25" s="471">
        <v>0</v>
      </c>
      <c r="H25" s="471">
        <v>88900431</v>
      </c>
      <c r="I25" s="471">
        <v>0</v>
      </c>
      <c r="J25" s="471">
        <v>0</v>
      </c>
      <c r="K25" s="471">
        <f t="shared" si="1"/>
        <v>88900431</v>
      </c>
    </row>
    <row r="26" spans="1:11" ht="18.75" customHeight="1">
      <c r="A26" s="470"/>
      <c r="B26" s="470" t="s">
        <v>1725</v>
      </c>
      <c r="C26" s="470" t="s">
        <v>1726</v>
      </c>
      <c r="D26" s="471">
        <v>0</v>
      </c>
      <c r="E26" s="471">
        <v>9666142</v>
      </c>
      <c r="F26" s="471">
        <v>8040599.5100000007</v>
      </c>
      <c r="G26" s="471">
        <v>0</v>
      </c>
      <c r="H26" s="471">
        <v>0</v>
      </c>
      <c r="I26" s="471">
        <v>0</v>
      </c>
      <c r="J26" s="471">
        <v>0</v>
      </c>
      <c r="K26" s="471">
        <f t="shared" si="1"/>
        <v>17706741.510000002</v>
      </c>
    </row>
    <row r="27" spans="1:11" ht="18.75" customHeight="1">
      <c r="A27" s="470"/>
      <c r="B27" s="470" t="s">
        <v>1727</v>
      </c>
      <c r="C27" s="470" t="s">
        <v>1728</v>
      </c>
      <c r="D27" s="471">
        <v>5155705278.3700027</v>
      </c>
      <c r="E27" s="471">
        <v>2080019267.77</v>
      </c>
      <c r="F27" s="471">
        <v>7694901137.6700001</v>
      </c>
      <c r="G27" s="471">
        <v>10345750136.389999</v>
      </c>
      <c r="H27" s="471">
        <v>5434442325.6800003</v>
      </c>
      <c r="I27" s="471">
        <v>3125466867.9000001</v>
      </c>
      <c r="J27" s="471">
        <v>5872277076.8799992</v>
      </c>
      <c r="K27" s="471">
        <f t="shared" si="1"/>
        <v>39708562090.660004</v>
      </c>
    </row>
    <row r="28" spans="1:11" ht="18.75" customHeight="1">
      <c r="A28" s="470"/>
      <c r="B28" s="470" t="s">
        <v>1729</v>
      </c>
      <c r="C28" s="470" t="s">
        <v>472</v>
      </c>
      <c r="D28" s="471">
        <v>0</v>
      </c>
      <c r="E28" s="471">
        <v>0</v>
      </c>
      <c r="F28" s="471">
        <v>16636258.75</v>
      </c>
      <c r="G28" s="471">
        <v>0</v>
      </c>
      <c r="H28" s="471">
        <v>0</v>
      </c>
      <c r="I28" s="471">
        <v>0</v>
      </c>
      <c r="J28" s="471">
        <v>0</v>
      </c>
      <c r="K28" s="471">
        <f t="shared" si="1"/>
        <v>16636258.75</v>
      </c>
    </row>
    <row r="29" spans="1:11" ht="18.75" customHeight="1">
      <c r="A29" s="470"/>
      <c r="B29" s="470" t="s">
        <v>1730</v>
      </c>
      <c r="C29" s="470" t="s">
        <v>1731</v>
      </c>
      <c r="D29" s="471">
        <v>75030939.670000002</v>
      </c>
      <c r="E29" s="471">
        <v>326940722.37</v>
      </c>
      <c r="F29" s="471">
        <v>47489412.780000001</v>
      </c>
      <c r="G29" s="471">
        <v>709462432.14999986</v>
      </c>
      <c r="H29" s="471">
        <v>227894276.00999999</v>
      </c>
      <c r="I29" s="471">
        <v>517388771.77999991</v>
      </c>
      <c r="J29" s="471">
        <v>650098215.72000003</v>
      </c>
      <c r="K29" s="471">
        <f t="shared" si="1"/>
        <v>2554304770.4799995</v>
      </c>
    </row>
    <row r="30" spans="1:11" ht="18.75" customHeight="1">
      <c r="A30" s="470"/>
      <c r="B30" s="470" t="s">
        <v>1732</v>
      </c>
      <c r="C30" s="470" t="s">
        <v>1733</v>
      </c>
      <c r="D30" s="471">
        <v>10405472</v>
      </c>
      <c r="E30" s="471">
        <v>0</v>
      </c>
      <c r="F30" s="471">
        <v>41882406.899999999</v>
      </c>
      <c r="G30" s="471">
        <v>72751966.560000002</v>
      </c>
      <c r="H30" s="471">
        <v>0</v>
      </c>
      <c r="I30" s="471">
        <v>0</v>
      </c>
      <c r="J30" s="471">
        <v>59095854.699999996</v>
      </c>
      <c r="K30" s="471">
        <f t="shared" si="1"/>
        <v>184135700.16</v>
      </c>
    </row>
    <row r="31" spans="1:11" ht="18.75" customHeight="1">
      <c r="A31" s="470"/>
      <c r="B31" s="470" t="s">
        <v>1734</v>
      </c>
      <c r="C31" s="470" t="s">
        <v>1735</v>
      </c>
      <c r="D31" s="471">
        <v>307023922.88999999</v>
      </c>
      <c r="E31" s="471">
        <v>0</v>
      </c>
      <c r="F31" s="471">
        <v>41111020.559999995</v>
      </c>
      <c r="G31" s="471">
        <v>0</v>
      </c>
      <c r="H31" s="471">
        <v>0</v>
      </c>
      <c r="I31" s="471">
        <v>0</v>
      </c>
      <c r="J31" s="471">
        <v>0</v>
      </c>
      <c r="K31" s="471">
        <f t="shared" si="1"/>
        <v>348134943.44999999</v>
      </c>
    </row>
    <row r="32" spans="1:11" s="469" customFormat="1" ht="18.75" customHeight="1">
      <c r="A32" s="467" t="s">
        <v>1736</v>
      </c>
      <c r="B32" s="715" t="s">
        <v>1737</v>
      </c>
      <c r="C32" s="717"/>
      <c r="D32" s="468">
        <f>SUM(D33:D37)</f>
        <v>867286376.83000004</v>
      </c>
      <c r="E32" s="468">
        <f t="shared" ref="E32:K32" si="4">SUM(E33:E37)</f>
        <v>0</v>
      </c>
      <c r="F32" s="468">
        <f t="shared" si="4"/>
        <v>897584030.81999993</v>
      </c>
      <c r="G32" s="468">
        <f t="shared" si="4"/>
        <v>505801254.90999997</v>
      </c>
      <c r="H32" s="468">
        <f t="shared" si="4"/>
        <v>606027948.55999994</v>
      </c>
      <c r="I32" s="468">
        <f t="shared" si="4"/>
        <v>0</v>
      </c>
      <c r="J32" s="468">
        <f t="shared" si="4"/>
        <v>0</v>
      </c>
      <c r="K32" s="468">
        <f t="shared" si="4"/>
        <v>2876699611.1199999</v>
      </c>
    </row>
    <row r="33" spans="1:11" ht="18.75" customHeight="1">
      <c r="A33" s="470"/>
      <c r="B33" s="470" t="s">
        <v>1738</v>
      </c>
      <c r="C33" s="470" t="s">
        <v>1739</v>
      </c>
      <c r="D33" s="471">
        <v>0</v>
      </c>
      <c r="E33" s="471">
        <v>0</v>
      </c>
      <c r="F33" s="471">
        <v>0</v>
      </c>
      <c r="G33" s="471">
        <v>0</v>
      </c>
      <c r="H33" s="471">
        <v>59204286.5</v>
      </c>
      <c r="I33" s="471">
        <v>0</v>
      </c>
      <c r="J33" s="471">
        <v>0</v>
      </c>
      <c r="K33" s="471">
        <f t="shared" si="1"/>
        <v>59204286.5</v>
      </c>
    </row>
    <row r="34" spans="1:11" ht="18.75" customHeight="1">
      <c r="A34" s="470"/>
      <c r="B34" s="470" t="s">
        <v>1740</v>
      </c>
      <c r="C34" s="470" t="s">
        <v>1741</v>
      </c>
      <c r="D34" s="471">
        <v>0</v>
      </c>
      <c r="E34" s="471">
        <v>0</v>
      </c>
      <c r="F34" s="471">
        <v>0</v>
      </c>
      <c r="G34" s="471">
        <v>505801254.90999997</v>
      </c>
      <c r="H34" s="471">
        <v>0</v>
      </c>
      <c r="I34" s="471">
        <v>0</v>
      </c>
      <c r="J34" s="471">
        <v>0</v>
      </c>
      <c r="K34" s="471">
        <f t="shared" si="1"/>
        <v>505801254.90999997</v>
      </c>
    </row>
    <row r="35" spans="1:11" ht="18.75" customHeight="1">
      <c r="A35" s="470"/>
      <c r="B35" s="470" t="s">
        <v>1742</v>
      </c>
      <c r="C35" s="470" t="s">
        <v>1743</v>
      </c>
      <c r="D35" s="471">
        <v>118887234.90000001</v>
      </c>
      <c r="E35" s="471">
        <v>0</v>
      </c>
      <c r="F35" s="471">
        <v>485351241.14999998</v>
      </c>
      <c r="G35" s="471">
        <v>0</v>
      </c>
      <c r="H35" s="471">
        <v>216083148</v>
      </c>
      <c r="I35" s="471">
        <v>0</v>
      </c>
      <c r="J35" s="471">
        <v>0</v>
      </c>
      <c r="K35" s="471">
        <f t="shared" si="1"/>
        <v>820321624.04999995</v>
      </c>
    </row>
    <row r="36" spans="1:11" ht="18.75" customHeight="1">
      <c r="A36" s="470"/>
      <c r="B36" s="470" t="s">
        <v>1744</v>
      </c>
      <c r="C36" s="470" t="s">
        <v>1745</v>
      </c>
      <c r="D36" s="471">
        <v>30412077.729999997</v>
      </c>
      <c r="E36" s="471">
        <v>0</v>
      </c>
      <c r="F36" s="471">
        <v>225194691.43999997</v>
      </c>
      <c r="G36" s="471">
        <v>0</v>
      </c>
      <c r="H36" s="471">
        <v>0</v>
      </c>
      <c r="I36" s="471">
        <v>0</v>
      </c>
      <c r="J36" s="471">
        <v>0</v>
      </c>
      <c r="K36" s="471">
        <f t="shared" si="1"/>
        <v>255606769.16999996</v>
      </c>
    </row>
    <row r="37" spans="1:11" ht="18.75" customHeight="1">
      <c r="A37" s="470"/>
      <c r="B37" s="470" t="s">
        <v>1746</v>
      </c>
      <c r="C37" s="470" t="s">
        <v>1747</v>
      </c>
      <c r="D37" s="471">
        <v>717987064.20000005</v>
      </c>
      <c r="E37" s="471">
        <v>0</v>
      </c>
      <c r="F37" s="471">
        <v>187038098.22999999</v>
      </c>
      <c r="G37" s="471">
        <v>0</v>
      </c>
      <c r="H37" s="471">
        <v>330740514.05999994</v>
      </c>
      <c r="I37" s="471">
        <v>0</v>
      </c>
      <c r="J37" s="471">
        <v>0</v>
      </c>
      <c r="K37" s="471">
        <f t="shared" si="1"/>
        <v>1235765676.49</v>
      </c>
    </row>
    <row r="38" spans="1:11" ht="18.75" customHeight="1">
      <c r="A38" s="470" t="s">
        <v>1748</v>
      </c>
      <c r="B38" s="715" t="s">
        <v>1749</v>
      </c>
      <c r="C38" s="717"/>
      <c r="D38" s="468">
        <f>SUM(D39:D43)</f>
        <v>9323663746.9799995</v>
      </c>
      <c r="E38" s="468">
        <f t="shared" ref="E38:J38" si="5">SUM(E39:E43)</f>
        <v>646799960.11000001</v>
      </c>
      <c r="F38" s="468">
        <f t="shared" si="5"/>
        <v>2710473107.23</v>
      </c>
      <c r="G38" s="468">
        <f t="shared" si="5"/>
        <v>2813786280.1200004</v>
      </c>
      <c r="H38" s="468">
        <f t="shared" si="5"/>
        <v>3603869145.5799999</v>
      </c>
      <c r="I38" s="468">
        <f t="shared" si="5"/>
        <v>0</v>
      </c>
      <c r="J38" s="468">
        <f t="shared" si="5"/>
        <v>1488846071.1200001</v>
      </c>
      <c r="K38" s="468">
        <f>SUM(D38:J38)</f>
        <v>20587438311.139999</v>
      </c>
    </row>
    <row r="39" spans="1:11" ht="18.75" customHeight="1">
      <c r="A39" s="470"/>
      <c r="B39" s="470" t="s">
        <v>1750</v>
      </c>
      <c r="C39" s="470" t="s">
        <v>1751</v>
      </c>
      <c r="D39" s="471">
        <v>0</v>
      </c>
      <c r="E39" s="471">
        <v>0</v>
      </c>
      <c r="F39" s="471">
        <v>921274956.21999991</v>
      </c>
      <c r="G39" s="471">
        <v>103123828</v>
      </c>
      <c r="H39" s="471">
        <v>308402043.82000005</v>
      </c>
      <c r="I39" s="471">
        <v>0</v>
      </c>
      <c r="J39" s="471">
        <v>431137608</v>
      </c>
      <c r="K39" s="471">
        <f t="shared" si="1"/>
        <v>1763938436.04</v>
      </c>
    </row>
    <row r="40" spans="1:11" ht="18.75" customHeight="1">
      <c r="A40" s="470"/>
      <c r="B40" s="470" t="s">
        <v>1752</v>
      </c>
      <c r="C40" s="470" t="s">
        <v>1753</v>
      </c>
      <c r="D40" s="471">
        <v>62760415.559999995</v>
      </c>
      <c r="E40" s="471">
        <v>0</v>
      </c>
      <c r="F40" s="471">
        <v>0</v>
      </c>
      <c r="G40" s="471">
        <v>0</v>
      </c>
      <c r="H40" s="471">
        <v>0</v>
      </c>
      <c r="I40" s="471">
        <v>0</v>
      </c>
      <c r="J40" s="471">
        <v>0</v>
      </c>
      <c r="K40" s="471">
        <f t="shared" si="1"/>
        <v>62760415.559999995</v>
      </c>
    </row>
    <row r="41" spans="1:11" ht="18.75" customHeight="1">
      <c r="A41" s="470"/>
      <c r="B41" s="470" t="s">
        <v>1754</v>
      </c>
      <c r="C41" s="470" t="s">
        <v>1755</v>
      </c>
      <c r="D41" s="471">
        <v>1603184695.8199999</v>
      </c>
      <c r="E41" s="471">
        <v>297337583.21000004</v>
      </c>
      <c r="F41" s="471">
        <v>1789198151.01</v>
      </c>
      <c r="G41" s="471">
        <v>2710662452.1200004</v>
      </c>
      <c r="H41" s="471">
        <v>2762462715.6199999</v>
      </c>
      <c r="I41" s="471">
        <v>0</v>
      </c>
      <c r="J41" s="471">
        <v>1057708463.1200001</v>
      </c>
      <c r="K41" s="471">
        <f t="shared" si="1"/>
        <v>10220554060.9</v>
      </c>
    </row>
    <row r="42" spans="1:11" ht="30">
      <c r="A42" s="470"/>
      <c r="B42" s="470" t="s">
        <v>1756</v>
      </c>
      <c r="C42" s="470" t="s">
        <v>1757</v>
      </c>
      <c r="D42" s="471">
        <v>1180665081.9300001</v>
      </c>
      <c r="E42" s="471">
        <v>349462376.89999998</v>
      </c>
      <c r="F42" s="471">
        <v>0</v>
      </c>
      <c r="G42" s="471">
        <v>0</v>
      </c>
      <c r="H42" s="471">
        <v>533004386.13999999</v>
      </c>
      <c r="I42" s="471">
        <v>0</v>
      </c>
      <c r="J42" s="471">
        <v>0</v>
      </c>
      <c r="K42" s="471">
        <f t="shared" si="1"/>
        <v>2063131844.9699998</v>
      </c>
    </row>
    <row r="43" spans="1:11" ht="30">
      <c r="A43" s="470"/>
      <c r="B43" s="470" t="s">
        <v>1758</v>
      </c>
      <c r="C43" s="470" t="s">
        <v>1759</v>
      </c>
      <c r="D43" s="471">
        <v>6477053553.6700001</v>
      </c>
      <c r="E43" s="471">
        <v>0</v>
      </c>
      <c r="F43" s="471">
        <v>0</v>
      </c>
      <c r="G43" s="471">
        <v>0</v>
      </c>
      <c r="H43" s="471">
        <v>0</v>
      </c>
      <c r="I43" s="471">
        <v>0</v>
      </c>
      <c r="J43" s="471">
        <v>0</v>
      </c>
      <c r="K43" s="471">
        <f t="shared" si="1"/>
        <v>6477053553.6700001</v>
      </c>
    </row>
    <row r="44" spans="1:11" s="469" customFormat="1" ht="18.75" customHeight="1">
      <c r="A44" s="467" t="s">
        <v>1760</v>
      </c>
      <c r="B44" s="715" t="s">
        <v>89</v>
      </c>
      <c r="C44" s="717"/>
      <c r="D44" s="468">
        <f>SUM(D45:D50)</f>
        <v>1451328714.6700003</v>
      </c>
      <c r="E44" s="468">
        <f t="shared" ref="E44:K44" si="6">SUM(E45:E50)</f>
        <v>1826766119.0100002</v>
      </c>
      <c r="F44" s="468">
        <f t="shared" si="6"/>
        <v>957646118.7700001</v>
      </c>
      <c r="G44" s="468">
        <f t="shared" si="6"/>
        <v>1134535023.3600001</v>
      </c>
      <c r="H44" s="468">
        <f t="shared" si="6"/>
        <v>898210182.50999987</v>
      </c>
      <c r="I44" s="468">
        <f t="shared" si="6"/>
        <v>1291188010.04</v>
      </c>
      <c r="J44" s="468">
        <f t="shared" si="6"/>
        <v>2074076929.5400002</v>
      </c>
      <c r="K44" s="468">
        <f t="shared" si="6"/>
        <v>9633751097.9000015</v>
      </c>
    </row>
    <row r="45" spans="1:11" ht="18.75" customHeight="1">
      <c r="A45" s="470"/>
      <c r="B45" s="470" t="s">
        <v>1761</v>
      </c>
      <c r="C45" s="470" t="s">
        <v>1762</v>
      </c>
      <c r="D45" s="471">
        <v>33896643.100000001</v>
      </c>
      <c r="E45" s="471">
        <v>655052431</v>
      </c>
      <c r="F45" s="471">
        <v>0</v>
      </c>
      <c r="G45" s="471">
        <v>0</v>
      </c>
      <c r="H45" s="471">
        <v>0</v>
      </c>
      <c r="I45" s="471">
        <v>0</v>
      </c>
      <c r="J45" s="471">
        <v>0</v>
      </c>
      <c r="K45" s="471">
        <f t="shared" si="1"/>
        <v>688949074.10000002</v>
      </c>
    </row>
    <row r="46" spans="1:11" ht="18.75" customHeight="1">
      <c r="A46" s="470"/>
      <c r="B46" s="470" t="s">
        <v>1763</v>
      </c>
      <c r="C46" s="470" t="s">
        <v>1764</v>
      </c>
      <c r="D46" s="471">
        <v>0</v>
      </c>
      <c r="E46" s="471">
        <v>0</v>
      </c>
      <c r="F46" s="471">
        <v>0</v>
      </c>
      <c r="G46" s="471">
        <v>0</v>
      </c>
      <c r="H46" s="471">
        <v>9411790.5</v>
      </c>
      <c r="I46" s="471">
        <v>0</v>
      </c>
      <c r="J46" s="471">
        <v>0</v>
      </c>
      <c r="K46" s="471">
        <f t="shared" si="1"/>
        <v>9411790.5</v>
      </c>
    </row>
    <row r="47" spans="1:11" ht="18.75" customHeight="1">
      <c r="A47" s="470"/>
      <c r="B47" s="470" t="s">
        <v>1765</v>
      </c>
      <c r="C47" s="470" t="s">
        <v>1766</v>
      </c>
      <c r="D47" s="471">
        <v>707169049.94000018</v>
      </c>
      <c r="E47" s="471">
        <v>861327745.57000017</v>
      </c>
      <c r="F47" s="471">
        <v>431503809.70999998</v>
      </c>
      <c r="G47" s="471">
        <v>0</v>
      </c>
      <c r="H47" s="471">
        <v>0</v>
      </c>
      <c r="I47" s="471">
        <v>22576463</v>
      </c>
      <c r="J47" s="471">
        <v>0</v>
      </c>
      <c r="K47" s="471">
        <f t="shared" si="1"/>
        <v>2022577068.2200003</v>
      </c>
    </row>
    <row r="48" spans="1:11" ht="18.75" customHeight="1">
      <c r="A48" s="470"/>
      <c r="B48" s="470" t="s">
        <v>1767</v>
      </c>
      <c r="C48" s="470" t="s">
        <v>1768</v>
      </c>
      <c r="D48" s="471">
        <v>561679976.87</v>
      </c>
      <c r="E48" s="471">
        <v>245994634.44</v>
      </c>
      <c r="F48" s="471">
        <v>526142309.06000012</v>
      </c>
      <c r="G48" s="471">
        <v>1134535023.3600001</v>
      </c>
      <c r="H48" s="471">
        <v>0</v>
      </c>
      <c r="I48" s="471">
        <v>521583549.50999999</v>
      </c>
      <c r="J48" s="471">
        <v>2018692912.5400002</v>
      </c>
      <c r="K48" s="471">
        <f t="shared" si="1"/>
        <v>5008628405.7800007</v>
      </c>
    </row>
    <row r="49" spans="1:11" ht="18.75" customHeight="1">
      <c r="A49" s="470"/>
      <c r="B49" s="470" t="s">
        <v>1769</v>
      </c>
      <c r="C49" s="470" t="s">
        <v>1770</v>
      </c>
      <c r="D49" s="471">
        <v>0</v>
      </c>
      <c r="E49" s="471">
        <v>0</v>
      </c>
      <c r="F49" s="471">
        <v>0</v>
      </c>
      <c r="G49" s="471">
        <v>0</v>
      </c>
      <c r="H49" s="471">
        <v>0</v>
      </c>
      <c r="I49" s="471">
        <v>359652519.99999994</v>
      </c>
      <c r="J49" s="471">
        <v>55384017</v>
      </c>
      <c r="K49" s="471">
        <f t="shared" si="1"/>
        <v>415036536.99999994</v>
      </c>
    </row>
    <row r="50" spans="1:11" ht="18.75" customHeight="1">
      <c r="A50" s="470"/>
      <c r="B50" s="470" t="s">
        <v>1771</v>
      </c>
      <c r="C50" s="470" t="s">
        <v>1772</v>
      </c>
      <c r="D50" s="471">
        <v>148583044.75999999</v>
      </c>
      <c r="E50" s="471">
        <v>64391308</v>
      </c>
      <c r="F50" s="471">
        <v>0</v>
      </c>
      <c r="G50" s="471">
        <v>0</v>
      </c>
      <c r="H50" s="471">
        <v>888798392.00999987</v>
      </c>
      <c r="I50" s="471">
        <v>387375477.53000009</v>
      </c>
      <c r="J50" s="471">
        <v>0</v>
      </c>
      <c r="K50" s="471">
        <f t="shared" si="1"/>
        <v>1489148222.3000002</v>
      </c>
    </row>
    <row r="51" spans="1:11" s="469" customFormat="1" ht="18.75" customHeight="1">
      <c r="A51" s="467" t="s">
        <v>1773</v>
      </c>
      <c r="B51" s="715" t="s">
        <v>1774</v>
      </c>
      <c r="C51" s="717"/>
      <c r="D51" s="468">
        <f>SUM(D52:D56)</f>
        <v>361819716.03000003</v>
      </c>
      <c r="E51" s="468">
        <f t="shared" ref="E51:K51" si="7">SUM(E52:E56)</f>
        <v>0</v>
      </c>
      <c r="F51" s="468">
        <f t="shared" si="7"/>
        <v>5134993</v>
      </c>
      <c r="G51" s="468">
        <f t="shared" si="7"/>
        <v>14311913.07</v>
      </c>
      <c r="H51" s="468">
        <f t="shared" si="7"/>
        <v>638996249.91999996</v>
      </c>
      <c r="I51" s="468">
        <f t="shared" si="7"/>
        <v>10961670.800000001</v>
      </c>
      <c r="J51" s="468">
        <f t="shared" si="7"/>
        <v>0</v>
      </c>
      <c r="K51" s="468">
        <f t="shared" si="7"/>
        <v>1031224542.8199999</v>
      </c>
    </row>
    <row r="52" spans="1:11" ht="18.75" customHeight="1">
      <c r="A52" s="470"/>
      <c r="B52" s="470" t="s">
        <v>1775</v>
      </c>
      <c r="C52" s="470" t="s">
        <v>1776</v>
      </c>
      <c r="D52" s="471">
        <v>47792449</v>
      </c>
      <c r="E52" s="471">
        <v>0</v>
      </c>
      <c r="F52" s="471">
        <v>5134993</v>
      </c>
      <c r="G52" s="471">
        <v>0</v>
      </c>
      <c r="H52" s="471">
        <v>30633694.829999998</v>
      </c>
      <c r="I52" s="471">
        <v>0</v>
      </c>
      <c r="J52" s="471">
        <v>0</v>
      </c>
      <c r="K52" s="471">
        <f t="shared" si="1"/>
        <v>83561136.829999998</v>
      </c>
    </row>
    <row r="53" spans="1:11" ht="18.75" customHeight="1">
      <c r="A53" s="470"/>
      <c r="B53" s="470" t="s">
        <v>1777</v>
      </c>
      <c r="C53" s="470" t="s">
        <v>1778</v>
      </c>
      <c r="D53" s="471">
        <v>0</v>
      </c>
      <c r="E53" s="471">
        <v>0</v>
      </c>
      <c r="F53" s="471">
        <v>0</v>
      </c>
      <c r="G53" s="471">
        <v>0</v>
      </c>
      <c r="H53" s="471">
        <v>0</v>
      </c>
      <c r="I53" s="471">
        <v>10961670.800000001</v>
      </c>
      <c r="J53" s="471">
        <v>0</v>
      </c>
      <c r="K53" s="471">
        <f t="shared" si="1"/>
        <v>10961670.800000001</v>
      </c>
    </row>
    <row r="54" spans="1:11" ht="18.75" customHeight="1">
      <c r="A54" s="470"/>
      <c r="B54" s="470" t="s">
        <v>1779</v>
      </c>
      <c r="C54" s="470" t="s">
        <v>1780</v>
      </c>
      <c r="D54" s="471">
        <v>295629953.34000003</v>
      </c>
      <c r="E54" s="471">
        <v>0</v>
      </c>
      <c r="F54" s="471">
        <v>0</v>
      </c>
      <c r="G54" s="471">
        <v>0</v>
      </c>
      <c r="H54" s="471">
        <v>0</v>
      </c>
      <c r="I54" s="471">
        <v>0</v>
      </c>
      <c r="J54" s="471">
        <v>0</v>
      </c>
      <c r="K54" s="471">
        <f t="shared" si="1"/>
        <v>295629953.34000003</v>
      </c>
    </row>
    <row r="55" spans="1:11" ht="18.75" customHeight="1">
      <c r="A55" s="470"/>
      <c r="B55" s="470" t="s">
        <v>1781</v>
      </c>
      <c r="C55" s="470" t="s">
        <v>1782</v>
      </c>
      <c r="D55" s="471">
        <v>1500000</v>
      </c>
      <c r="E55" s="471">
        <v>0</v>
      </c>
      <c r="F55" s="471">
        <v>0</v>
      </c>
      <c r="G55" s="471">
        <v>0</v>
      </c>
      <c r="H55" s="471">
        <v>0</v>
      </c>
      <c r="I55" s="471">
        <v>0</v>
      </c>
      <c r="J55" s="471">
        <v>0</v>
      </c>
      <c r="K55" s="471">
        <f t="shared" si="1"/>
        <v>1500000</v>
      </c>
    </row>
    <row r="56" spans="1:11" ht="18.75" customHeight="1">
      <c r="A56" s="470"/>
      <c r="B56" s="470" t="s">
        <v>1783</v>
      </c>
      <c r="C56" s="470" t="s">
        <v>1784</v>
      </c>
      <c r="D56" s="471">
        <v>16897313.689999998</v>
      </c>
      <c r="E56" s="471">
        <v>0</v>
      </c>
      <c r="F56" s="471">
        <v>0</v>
      </c>
      <c r="G56" s="471">
        <v>14311913.07</v>
      </c>
      <c r="H56" s="471">
        <v>608362555.08999991</v>
      </c>
      <c r="I56" s="471">
        <v>0</v>
      </c>
      <c r="J56" s="471">
        <v>0</v>
      </c>
      <c r="K56" s="471">
        <f t="shared" si="1"/>
        <v>639571781.8499999</v>
      </c>
    </row>
    <row r="57" spans="1:11" s="469" customFormat="1" ht="18.75" customHeight="1">
      <c r="A57" s="467" t="s">
        <v>1785</v>
      </c>
      <c r="B57" s="715" t="s">
        <v>1786</v>
      </c>
      <c r="C57" s="717"/>
      <c r="D57" s="468">
        <f>SUM(D58:D62)</f>
        <v>193105423.69999999</v>
      </c>
      <c r="E57" s="468">
        <f t="shared" ref="E57:K57" si="8">SUM(E58:E62)</f>
        <v>222708133.59999999</v>
      </c>
      <c r="F57" s="468">
        <f t="shared" si="8"/>
        <v>454755260.58999997</v>
      </c>
      <c r="G57" s="468">
        <f t="shared" si="8"/>
        <v>1188751612.8499999</v>
      </c>
      <c r="H57" s="468">
        <f t="shared" si="8"/>
        <v>663620398</v>
      </c>
      <c r="I57" s="468">
        <f t="shared" si="8"/>
        <v>149451627.64999998</v>
      </c>
      <c r="J57" s="468">
        <f t="shared" si="8"/>
        <v>1963289308.2300003</v>
      </c>
      <c r="K57" s="468">
        <f t="shared" si="8"/>
        <v>4835681764.6200008</v>
      </c>
    </row>
    <row r="58" spans="1:11" ht="18.75" customHeight="1">
      <c r="A58" s="470"/>
      <c r="B58" s="470" t="s">
        <v>1787</v>
      </c>
      <c r="C58" s="470" t="s">
        <v>1788</v>
      </c>
      <c r="D58" s="471">
        <v>46000000</v>
      </c>
      <c r="E58" s="471">
        <v>0</v>
      </c>
      <c r="F58" s="471">
        <v>33441439.890000001</v>
      </c>
      <c r="G58" s="471">
        <v>0</v>
      </c>
      <c r="H58" s="471">
        <v>0</v>
      </c>
      <c r="I58" s="471">
        <v>0</v>
      </c>
      <c r="J58" s="471">
        <v>0</v>
      </c>
      <c r="K58" s="471">
        <f t="shared" si="1"/>
        <v>79441439.890000001</v>
      </c>
    </row>
    <row r="59" spans="1:11" ht="18.75" customHeight="1">
      <c r="A59" s="470"/>
      <c r="B59" s="470" t="s">
        <v>1789</v>
      </c>
      <c r="C59" s="470" t="s">
        <v>1790</v>
      </c>
      <c r="D59" s="471">
        <v>0</v>
      </c>
      <c r="E59" s="471">
        <v>0</v>
      </c>
      <c r="F59" s="471">
        <v>0</v>
      </c>
      <c r="G59" s="471">
        <v>7873728.0999999996</v>
      </c>
      <c r="H59" s="471">
        <v>0</v>
      </c>
      <c r="I59" s="471">
        <v>35541750.519999996</v>
      </c>
      <c r="J59" s="471">
        <v>0</v>
      </c>
      <c r="K59" s="471">
        <f t="shared" si="1"/>
        <v>43415478.619999997</v>
      </c>
    </row>
    <row r="60" spans="1:11" ht="18.75" customHeight="1">
      <c r="A60" s="470"/>
      <c r="B60" s="470" t="s">
        <v>1791</v>
      </c>
      <c r="C60" s="470" t="s">
        <v>1792</v>
      </c>
      <c r="D60" s="471">
        <v>72000</v>
      </c>
      <c r="E60" s="471">
        <v>0</v>
      </c>
      <c r="F60" s="471">
        <v>0</v>
      </c>
      <c r="G60" s="471">
        <v>988656158.93999994</v>
      </c>
      <c r="H60" s="471">
        <v>0</v>
      </c>
      <c r="I60" s="471">
        <v>113909877.12999998</v>
      </c>
      <c r="J60" s="471">
        <v>1883152493.5300002</v>
      </c>
      <c r="K60" s="471">
        <f t="shared" si="1"/>
        <v>2985790529.6000004</v>
      </c>
    </row>
    <row r="61" spans="1:11" ht="18.75" customHeight="1">
      <c r="A61" s="470"/>
      <c r="B61" s="470" t="s">
        <v>1793</v>
      </c>
      <c r="C61" s="470" t="s">
        <v>1794</v>
      </c>
      <c r="D61" s="471">
        <v>11806426.68</v>
      </c>
      <c r="E61" s="471">
        <v>210504289.59999999</v>
      </c>
      <c r="F61" s="471">
        <v>0</v>
      </c>
      <c r="G61" s="471">
        <v>71374542.210000008</v>
      </c>
      <c r="H61" s="471">
        <v>0</v>
      </c>
      <c r="I61" s="471">
        <v>0</v>
      </c>
      <c r="J61" s="471">
        <v>80136814.700000003</v>
      </c>
      <c r="K61" s="471">
        <f t="shared" si="1"/>
        <v>373822073.19</v>
      </c>
    </row>
    <row r="62" spans="1:11" ht="18.75" customHeight="1">
      <c r="A62" s="470"/>
      <c r="B62" s="470" t="s">
        <v>1795</v>
      </c>
      <c r="C62" s="470" t="s">
        <v>1796</v>
      </c>
      <c r="D62" s="471">
        <v>135226997.01999998</v>
      </c>
      <c r="E62" s="471">
        <v>12203844</v>
      </c>
      <c r="F62" s="471">
        <v>421313820.69999999</v>
      </c>
      <c r="G62" s="471">
        <v>120847183.59999999</v>
      </c>
      <c r="H62" s="471">
        <v>663620398</v>
      </c>
      <c r="I62" s="471">
        <v>0</v>
      </c>
      <c r="J62" s="471">
        <v>0</v>
      </c>
      <c r="K62" s="471">
        <f t="shared" si="1"/>
        <v>1353212243.3200002</v>
      </c>
    </row>
    <row r="63" spans="1:11" ht="18.75" customHeight="1">
      <c r="A63" s="470" t="s">
        <v>1797</v>
      </c>
      <c r="B63" s="715" t="s">
        <v>554</v>
      </c>
      <c r="C63" s="717"/>
      <c r="D63" s="468">
        <f>SUM(D64:D71)</f>
        <v>14032180</v>
      </c>
      <c r="E63" s="468">
        <f t="shared" ref="E63:K63" si="9">SUM(E64:E71)</f>
        <v>1127758722.3400002</v>
      </c>
      <c r="F63" s="468">
        <f t="shared" si="9"/>
        <v>0</v>
      </c>
      <c r="G63" s="468">
        <f t="shared" si="9"/>
        <v>2874861.44</v>
      </c>
      <c r="H63" s="468">
        <f t="shared" si="9"/>
        <v>191187821.99000001</v>
      </c>
      <c r="I63" s="468">
        <f t="shared" si="9"/>
        <v>5329117514.5499992</v>
      </c>
      <c r="J63" s="468">
        <f t="shared" si="9"/>
        <v>4561347</v>
      </c>
      <c r="K63" s="468">
        <f t="shared" si="9"/>
        <v>6669532447.3199987</v>
      </c>
    </row>
    <row r="64" spans="1:11" ht="18.75" customHeight="1">
      <c r="A64" s="470"/>
      <c r="B64" s="470" t="s">
        <v>1798</v>
      </c>
      <c r="C64" s="470" t="s">
        <v>1799</v>
      </c>
      <c r="D64" s="471">
        <v>0</v>
      </c>
      <c r="E64" s="471">
        <v>0</v>
      </c>
      <c r="F64" s="471">
        <v>0</v>
      </c>
      <c r="G64" s="471">
        <v>0</v>
      </c>
      <c r="H64" s="471">
        <v>0</v>
      </c>
      <c r="I64" s="471">
        <v>0</v>
      </c>
      <c r="J64" s="471">
        <v>0</v>
      </c>
      <c r="K64" s="471">
        <f t="shared" si="1"/>
        <v>0</v>
      </c>
    </row>
    <row r="65" spans="1:11" ht="18.75" customHeight="1">
      <c r="A65" s="470"/>
      <c r="B65" s="470" t="s">
        <v>1800</v>
      </c>
      <c r="C65" s="470" t="s">
        <v>1801</v>
      </c>
      <c r="D65" s="471">
        <v>497200</v>
      </c>
      <c r="E65" s="471">
        <v>0</v>
      </c>
      <c r="F65" s="471">
        <v>0</v>
      </c>
      <c r="G65" s="471">
        <v>0</v>
      </c>
      <c r="H65" s="471">
        <v>0</v>
      </c>
      <c r="I65" s="471">
        <v>0</v>
      </c>
      <c r="J65" s="471">
        <v>0</v>
      </c>
      <c r="K65" s="471">
        <f t="shared" si="1"/>
        <v>497200</v>
      </c>
    </row>
    <row r="66" spans="1:11" ht="18.75" customHeight="1">
      <c r="A66" s="470"/>
      <c r="B66" s="470" t="s">
        <v>1802</v>
      </c>
      <c r="C66" s="470" t="s">
        <v>1803</v>
      </c>
      <c r="D66" s="471">
        <v>0</v>
      </c>
      <c r="E66" s="471">
        <v>0</v>
      </c>
      <c r="F66" s="471">
        <v>0</v>
      </c>
      <c r="G66" s="471">
        <v>0</v>
      </c>
      <c r="H66" s="471">
        <v>0</v>
      </c>
      <c r="I66" s="471">
        <v>0</v>
      </c>
      <c r="J66" s="471">
        <v>0</v>
      </c>
      <c r="K66" s="471">
        <f t="shared" si="1"/>
        <v>0</v>
      </c>
    </row>
    <row r="67" spans="1:11" ht="18.75" customHeight="1">
      <c r="A67" s="470"/>
      <c r="B67" s="470" t="s">
        <v>1804</v>
      </c>
      <c r="C67" s="470" t="s">
        <v>1805</v>
      </c>
      <c r="D67" s="471">
        <v>441302</v>
      </c>
      <c r="E67" s="471">
        <v>0</v>
      </c>
      <c r="F67" s="471">
        <v>0</v>
      </c>
      <c r="G67" s="471">
        <v>0</v>
      </c>
      <c r="H67" s="471">
        <v>0</v>
      </c>
      <c r="I67" s="471">
        <v>0</v>
      </c>
      <c r="J67" s="471">
        <v>0</v>
      </c>
      <c r="K67" s="471">
        <f t="shared" si="1"/>
        <v>441302</v>
      </c>
    </row>
    <row r="68" spans="1:11" ht="18.75" customHeight="1">
      <c r="A68" s="470"/>
      <c r="B68" s="470" t="s">
        <v>1806</v>
      </c>
      <c r="C68" s="470" t="s">
        <v>1807</v>
      </c>
      <c r="D68" s="471">
        <v>0</v>
      </c>
      <c r="E68" s="471">
        <v>0</v>
      </c>
      <c r="F68" s="471">
        <v>0</v>
      </c>
      <c r="G68" s="471">
        <v>2874861.44</v>
      </c>
      <c r="H68" s="471">
        <v>119169716</v>
      </c>
      <c r="I68" s="471">
        <v>4941984035.5499992</v>
      </c>
      <c r="J68" s="471">
        <v>4561347</v>
      </c>
      <c r="K68" s="471">
        <f t="shared" si="1"/>
        <v>5068589959.9899988</v>
      </c>
    </row>
    <row r="69" spans="1:11" ht="18.75" customHeight="1">
      <c r="A69" s="470"/>
      <c r="B69" s="470" t="s">
        <v>1808</v>
      </c>
      <c r="C69" s="470" t="s">
        <v>1809</v>
      </c>
      <c r="D69" s="471">
        <v>0</v>
      </c>
      <c r="E69" s="471">
        <v>0</v>
      </c>
      <c r="F69" s="471">
        <v>0</v>
      </c>
      <c r="G69" s="471">
        <v>0</v>
      </c>
      <c r="H69" s="471">
        <v>19320055.989999998</v>
      </c>
      <c r="I69" s="471">
        <v>387133479</v>
      </c>
      <c r="J69" s="471">
        <v>0</v>
      </c>
      <c r="K69" s="471">
        <f t="shared" si="1"/>
        <v>406453534.99000001</v>
      </c>
    </row>
    <row r="70" spans="1:11" ht="18.75" customHeight="1">
      <c r="A70" s="470"/>
      <c r="B70" s="470" t="s">
        <v>1810</v>
      </c>
      <c r="C70" s="470" t="s">
        <v>1811</v>
      </c>
      <c r="D70" s="471">
        <v>3019500</v>
      </c>
      <c r="E70" s="471">
        <v>0</v>
      </c>
      <c r="F70" s="471">
        <v>0</v>
      </c>
      <c r="G70" s="471">
        <v>0</v>
      </c>
      <c r="H70" s="471">
        <v>0</v>
      </c>
      <c r="I70" s="471">
        <v>0</v>
      </c>
      <c r="J70" s="471">
        <v>0</v>
      </c>
      <c r="K70" s="471">
        <f t="shared" si="1"/>
        <v>3019500</v>
      </c>
    </row>
    <row r="71" spans="1:11" ht="18.75" customHeight="1">
      <c r="A71" s="470"/>
      <c r="B71" s="470" t="s">
        <v>1812</v>
      </c>
      <c r="C71" s="470" t="s">
        <v>1813</v>
      </c>
      <c r="D71" s="471">
        <v>10074178</v>
      </c>
      <c r="E71" s="471">
        <v>1127758722.3400002</v>
      </c>
      <c r="F71" s="471">
        <v>0</v>
      </c>
      <c r="G71" s="471">
        <v>0</v>
      </c>
      <c r="H71" s="471">
        <v>52698050</v>
      </c>
      <c r="I71" s="471">
        <v>0</v>
      </c>
      <c r="J71" s="471">
        <v>0</v>
      </c>
      <c r="K71" s="471">
        <f t="shared" si="1"/>
        <v>1190530950.3400002</v>
      </c>
    </row>
    <row r="72" spans="1:11" ht="18.75" customHeight="1">
      <c r="A72" s="720" t="s">
        <v>307</v>
      </c>
      <c r="B72" s="721"/>
      <c r="C72" s="722"/>
      <c r="D72" s="471">
        <f>SUM(D63+D57+D51+D44+D38+D32+D22+D18+D10)</f>
        <v>27951260797.75</v>
      </c>
      <c r="E72" s="471">
        <f t="shared" ref="E72:K72" si="10">SUM(E63+E57+E51+E44+E38+E32+E22+E18+E10)</f>
        <v>22545803221.330002</v>
      </c>
      <c r="F72" s="471">
        <f t="shared" si="10"/>
        <v>34194841501.100002</v>
      </c>
      <c r="G72" s="471">
        <f t="shared" si="10"/>
        <v>25623418582.57</v>
      </c>
      <c r="H72" s="471">
        <f t="shared" si="10"/>
        <v>32103042134.359989</v>
      </c>
      <c r="I72" s="471">
        <f t="shared" si="10"/>
        <v>22112454748.350002</v>
      </c>
      <c r="J72" s="471">
        <f t="shared" si="10"/>
        <v>22968274262.900002</v>
      </c>
      <c r="K72" s="471">
        <f t="shared" si="10"/>
        <v>187499095248.36002</v>
      </c>
    </row>
    <row r="73" spans="1:11" ht="18.75" customHeight="1">
      <c r="B73" s="449" t="s">
        <v>1501</v>
      </c>
      <c r="D73" s="472"/>
      <c r="E73" s="472"/>
      <c r="F73" s="472"/>
      <c r="G73" s="472"/>
      <c r="H73" s="472"/>
      <c r="I73" s="472"/>
      <c r="J73" s="472"/>
      <c r="K73" s="472"/>
    </row>
    <row r="74" spans="1:11" ht="18.75" customHeight="1">
      <c r="K74" s="472"/>
    </row>
  </sheetData>
  <mergeCells count="18">
    <mergeCell ref="B51:C51"/>
    <mergeCell ref="B57:C57"/>
    <mergeCell ref="B63:C63"/>
    <mergeCell ref="A72:C72"/>
    <mergeCell ref="B10:C10"/>
    <mergeCell ref="B18:C18"/>
    <mergeCell ref="B22:C22"/>
    <mergeCell ref="B32:C32"/>
    <mergeCell ref="B38:C38"/>
    <mergeCell ref="B44:C44"/>
    <mergeCell ref="A8:C9"/>
    <mergeCell ref="D8:J8"/>
    <mergeCell ref="K8:K9"/>
    <mergeCell ref="A2:K2"/>
    <mergeCell ref="A3:K3"/>
    <mergeCell ref="A4:K4"/>
    <mergeCell ref="A5:K5"/>
    <mergeCell ref="B6:K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66"/>
  <sheetViews>
    <sheetView topLeftCell="N1" workbookViewId="0">
      <selection activeCell="AB17" sqref="AB17"/>
    </sheetView>
  </sheetViews>
  <sheetFormatPr defaultColWidth="8.7109375" defaultRowHeight="15"/>
  <cols>
    <col min="1" max="1" width="5.5703125" hidden="1" customWidth="1"/>
    <col min="2" max="2" width="5.7109375" hidden="1" customWidth="1"/>
    <col min="3" max="3" width="21.7109375" hidden="1" customWidth="1"/>
    <col min="4" max="4" width="12.42578125" hidden="1" customWidth="1"/>
    <col min="5" max="5" width="16.5703125" hidden="1" customWidth="1"/>
    <col min="6" max="6" width="15.42578125" hidden="1" customWidth="1"/>
    <col min="7" max="7" width="33" hidden="1" customWidth="1"/>
    <col min="8" max="8" width="16.5703125" hidden="1" customWidth="1"/>
    <col min="9" max="9" width="15.42578125" hidden="1" customWidth="1"/>
    <col min="10" max="10" width="0" hidden="1" customWidth="1"/>
    <col min="11" max="11" width="16.5703125" hidden="1" customWidth="1"/>
    <col min="12" max="12" width="15.42578125" hidden="1" customWidth="1"/>
    <col min="13" max="13" width="8.42578125" hidden="1" customWidth="1"/>
    <col min="14" max="14" width="5.5703125" customWidth="1"/>
    <col min="15" max="15" width="14.7109375" bestFit="1" customWidth="1"/>
    <col min="16" max="16" width="16.7109375" bestFit="1" customWidth="1"/>
    <col min="17" max="17" width="37.5703125" customWidth="1"/>
    <col min="18" max="18" width="15.42578125" hidden="1" customWidth="1"/>
    <col min="19" max="19" width="13.42578125" customWidth="1"/>
    <col min="20" max="20" width="12.42578125" customWidth="1"/>
    <col min="21" max="21" width="12.85546875" customWidth="1"/>
    <col min="22" max="22" width="12.42578125" customWidth="1"/>
    <col min="23" max="23" width="13.42578125" customWidth="1"/>
    <col min="24" max="24" width="15" bestFit="1" customWidth="1"/>
    <col min="25" max="25" width="12.85546875" customWidth="1"/>
    <col min="26" max="26" width="10.5703125" customWidth="1"/>
    <col min="27" max="27" width="13.7109375" customWidth="1"/>
    <col min="28" max="28" width="12.85546875" customWidth="1"/>
    <col min="29" max="29" width="13.28515625" customWidth="1"/>
    <col min="30" max="30" width="10" customWidth="1"/>
    <col min="31" max="31" width="13.28515625" customWidth="1"/>
    <col min="32" max="32" width="15.42578125" hidden="1" customWidth="1"/>
  </cols>
  <sheetData>
    <row r="1" spans="1:32">
      <c r="AE1" s="35" t="s">
        <v>3519</v>
      </c>
    </row>
    <row r="2" spans="1:32" ht="45" customHeight="1">
      <c r="A2" s="724" t="s">
        <v>1814</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B2" s="724"/>
      <c r="AC2" s="724"/>
      <c r="AD2" s="724"/>
      <c r="AE2" s="724"/>
      <c r="AF2" s="396"/>
    </row>
    <row r="3" spans="1:32" ht="15.75">
      <c r="A3" s="473"/>
      <c r="B3" s="473"/>
      <c r="C3" s="473"/>
      <c r="D3" s="473"/>
      <c r="E3" s="473"/>
      <c r="F3" s="473"/>
      <c r="G3" s="473"/>
      <c r="H3" s="473"/>
      <c r="I3" s="473"/>
      <c r="J3" s="473"/>
      <c r="K3" s="473"/>
      <c r="L3" s="473"/>
      <c r="M3" s="473"/>
      <c r="N3" s="725" t="s">
        <v>1815</v>
      </c>
      <c r="O3" s="725"/>
      <c r="P3" s="725"/>
      <c r="Q3" s="725"/>
      <c r="R3" s="725"/>
      <c r="S3" s="725"/>
      <c r="T3" s="725"/>
      <c r="U3" s="725"/>
      <c r="V3" s="725"/>
      <c r="W3" s="725"/>
      <c r="X3" s="725"/>
      <c r="Y3" s="725"/>
      <c r="Z3" s="725"/>
      <c r="AA3" s="725"/>
      <c r="AB3" s="725"/>
      <c r="AC3" s="725"/>
      <c r="AD3" s="725"/>
      <c r="AE3" s="725"/>
      <c r="AF3" s="396"/>
    </row>
    <row r="4" spans="1:32" ht="15.95" customHeight="1">
      <c r="A4" s="473"/>
      <c r="B4" s="473"/>
      <c r="C4" s="473"/>
      <c r="D4" s="473"/>
      <c r="E4" s="473"/>
      <c r="F4" s="473"/>
      <c r="G4" s="473"/>
      <c r="H4" s="473"/>
      <c r="I4" s="473"/>
      <c r="J4" s="473"/>
      <c r="K4" s="473"/>
      <c r="L4" s="473"/>
      <c r="M4" s="473"/>
      <c r="N4" s="726" t="s">
        <v>1816</v>
      </c>
      <c r="O4" s="726"/>
      <c r="P4" s="726"/>
      <c r="Q4" s="726"/>
      <c r="R4" s="726"/>
      <c r="S4" s="726"/>
      <c r="T4" s="726"/>
      <c r="U4" s="726"/>
      <c r="V4" s="726"/>
      <c r="W4" s="726"/>
      <c r="X4" s="726"/>
      <c r="Y4" s="726"/>
      <c r="Z4" s="726"/>
      <c r="AA4" s="726"/>
      <c r="AB4" s="726"/>
      <c r="AC4" s="726"/>
      <c r="AD4" s="726"/>
      <c r="AE4" s="726"/>
      <c r="AF4" s="396"/>
    </row>
    <row r="5" spans="1:32" s="35" customFormat="1">
      <c r="B5" s="474"/>
      <c r="C5" s="474"/>
      <c r="D5" s="474"/>
      <c r="E5" s="474"/>
      <c r="F5" s="474"/>
      <c r="G5" s="474"/>
      <c r="H5" s="474"/>
      <c r="I5" s="474"/>
      <c r="K5" s="474"/>
      <c r="L5" s="474"/>
      <c r="M5" s="474"/>
      <c r="P5" s="474"/>
      <c r="Q5" s="475"/>
      <c r="R5" s="475"/>
      <c r="S5" s="476"/>
      <c r="T5" s="474"/>
    </row>
    <row r="6" spans="1:32">
      <c r="A6" s="727" t="s">
        <v>1817</v>
      </c>
      <c r="B6" s="477" t="s">
        <v>1483</v>
      </c>
      <c r="C6" s="727" t="s">
        <v>1818</v>
      </c>
      <c r="D6" s="727" t="s">
        <v>1819</v>
      </c>
      <c r="E6" s="477" t="s">
        <v>1820</v>
      </c>
      <c r="F6" s="477" t="s">
        <v>1821</v>
      </c>
      <c r="G6" s="727" t="s">
        <v>1822</v>
      </c>
      <c r="H6" s="478" t="s">
        <v>1823</v>
      </c>
      <c r="I6" s="479"/>
      <c r="J6" s="480"/>
      <c r="K6" s="479"/>
      <c r="L6" s="479"/>
      <c r="M6" s="479"/>
      <c r="N6" s="481"/>
      <c r="O6" s="728" t="s">
        <v>1483</v>
      </c>
      <c r="P6" s="730" t="s">
        <v>1054</v>
      </c>
      <c r="Q6" s="730" t="s">
        <v>1824</v>
      </c>
      <c r="R6" s="481"/>
      <c r="S6" s="733" t="s">
        <v>1825</v>
      </c>
      <c r="T6" s="733" t="s">
        <v>285</v>
      </c>
      <c r="U6" s="734" t="s">
        <v>1826</v>
      </c>
      <c r="V6" s="734"/>
      <c r="W6" s="735" t="s">
        <v>1827</v>
      </c>
      <c r="X6" s="727" t="s">
        <v>1036</v>
      </c>
      <c r="Y6" s="727"/>
      <c r="Z6" s="727"/>
      <c r="AA6" s="727"/>
      <c r="AB6" s="727" t="s">
        <v>3</v>
      </c>
      <c r="AC6" s="727"/>
      <c r="AD6" s="727"/>
      <c r="AE6" s="727"/>
      <c r="AF6" s="482" t="s">
        <v>1828</v>
      </c>
    </row>
    <row r="7" spans="1:32">
      <c r="A7" s="727"/>
      <c r="B7" s="483"/>
      <c r="C7" s="727"/>
      <c r="D7" s="727"/>
      <c r="E7" s="483"/>
      <c r="F7" s="483"/>
      <c r="G7" s="727"/>
      <c r="H7" s="483" t="s">
        <v>1829</v>
      </c>
      <c r="I7" s="483" t="s">
        <v>1823</v>
      </c>
      <c r="J7" s="484"/>
      <c r="K7" s="483" t="s">
        <v>1830</v>
      </c>
      <c r="L7" s="483" t="s">
        <v>1831</v>
      </c>
      <c r="M7" s="483" t="s">
        <v>1832</v>
      </c>
      <c r="N7" s="483" t="s">
        <v>1149</v>
      </c>
      <c r="O7" s="729"/>
      <c r="P7" s="731"/>
      <c r="Q7" s="731"/>
      <c r="R7" s="483"/>
      <c r="S7" s="733"/>
      <c r="T7" s="733"/>
      <c r="U7" s="485" t="s">
        <v>1833</v>
      </c>
      <c r="V7" s="485" t="s">
        <v>1834</v>
      </c>
      <c r="W7" s="736"/>
      <c r="X7" s="483" t="s">
        <v>4</v>
      </c>
      <c r="Y7" s="483" t="s">
        <v>5</v>
      </c>
      <c r="Z7" s="483" t="s">
        <v>77</v>
      </c>
      <c r="AA7" s="483" t="s">
        <v>637</v>
      </c>
      <c r="AB7" s="483" t="s">
        <v>4</v>
      </c>
      <c r="AC7" s="483" t="s">
        <v>5</v>
      </c>
      <c r="AD7" s="483" t="s">
        <v>77</v>
      </c>
      <c r="AE7" s="483" t="s">
        <v>637</v>
      </c>
      <c r="AF7" s="486"/>
    </row>
    <row r="8" spans="1:32">
      <c r="A8" s="487">
        <v>1</v>
      </c>
      <c r="B8" s="152">
        <v>1</v>
      </c>
      <c r="C8" s="152"/>
      <c r="D8" s="152" t="s">
        <v>1835</v>
      </c>
      <c r="E8" s="152" t="s">
        <v>1836</v>
      </c>
      <c r="F8" s="487">
        <v>80101401</v>
      </c>
      <c r="G8" s="152" t="s">
        <v>1837</v>
      </c>
      <c r="H8" s="488">
        <v>52118501.950000003</v>
      </c>
      <c r="I8" s="488">
        <v>21314594.68</v>
      </c>
      <c r="J8" s="152"/>
      <c r="K8" s="152">
        <v>0</v>
      </c>
      <c r="L8" s="488">
        <v>2615828.77</v>
      </c>
      <c r="M8" s="488">
        <v>147614432.47999999</v>
      </c>
      <c r="N8" s="153">
        <v>1</v>
      </c>
      <c r="O8" s="152" t="s">
        <v>1838</v>
      </c>
      <c r="P8" s="152" t="s">
        <v>1060</v>
      </c>
      <c r="Q8" s="152" t="s">
        <v>1839</v>
      </c>
      <c r="R8" s="488"/>
      <c r="S8" s="153">
        <f>H8+I8+K8+L8</f>
        <v>76048925.399999991</v>
      </c>
      <c r="T8" s="153">
        <v>71565507.079999998</v>
      </c>
      <c r="U8" s="153">
        <v>492964077</v>
      </c>
      <c r="V8" s="153">
        <v>22270000</v>
      </c>
      <c r="W8" s="153">
        <v>662848509.48000002</v>
      </c>
      <c r="X8" s="153">
        <v>385501844</v>
      </c>
      <c r="Y8" s="153">
        <v>261441914</v>
      </c>
      <c r="Z8" s="153">
        <v>0</v>
      </c>
      <c r="AA8" s="153">
        <v>646943758</v>
      </c>
      <c r="AB8" s="153">
        <v>341041086.06999999</v>
      </c>
      <c r="AC8" s="153">
        <v>245140315.44999999</v>
      </c>
      <c r="AD8" s="153">
        <v>0</v>
      </c>
      <c r="AE8" s="153">
        <v>586181401.51999998</v>
      </c>
      <c r="AF8" s="489">
        <v>76667107.959999993</v>
      </c>
    </row>
    <row r="9" spans="1:32">
      <c r="A9" s="487">
        <v>2</v>
      </c>
      <c r="B9" s="152">
        <v>1</v>
      </c>
      <c r="C9" s="152"/>
      <c r="D9" s="152" t="s">
        <v>1835</v>
      </c>
      <c r="E9" s="152" t="s">
        <v>1840</v>
      </c>
      <c r="F9" s="487">
        <v>80101501</v>
      </c>
      <c r="G9" s="152" t="s">
        <v>1841</v>
      </c>
      <c r="H9" s="488">
        <v>48072645.460000001</v>
      </c>
      <c r="I9" s="488">
        <v>56988420.350000001</v>
      </c>
      <c r="J9" s="152"/>
      <c r="K9" s="487">
        <v>356188</v>
      </c>
      <c r="L9" s="487">
        <v>589491</v>
      </c>
      <c r="M9" s="488">
        <v>150854333.59999999</v>
      </c>
      <c r="N9" s="153">
        <v>2</v>
      </c>
      <c r="O9" s="152" t="s">
        <v>1838</v>
      </c>
      <c r="P9" s="152" t="s">
        <v>1060</v>
      </c>
      <c r="Q9" s="152" t="s">
        <v>1842</v>
      </c>
      <c r="R9" s="488"/>
      <c r="S9" s="153">
        <f t="shared" ref="S9:S72" si="0">H9+I9+K9+L9</f>
        <v>106006744.81</v>
      </c>
      <c r="T9" s="153">
        <v>45203776.789999999</v>
      </c>
      <c r="U9" s="153">
        <v>310898456</v>
      </c>
      <c r="V9" s="153">
        <v>17111000</v>
      </c>
      <c r="W9" s="153">
        <v>479219977.60000002</v>
      </c>
      <c r="X9" s="153">
        <v>267926902.46000001</v>
      </c>
      <c r="Y9" s="153">
        <v>227050147</v>
      </c>
      <c r="Z9" s="153">
        <v>0</v>
      </c>
      <c r="AA9" s="153">
        <v>494977049.45999998</v>
      </c>
      <c r="AB9" s="153">
        <v>217299096.31</v>
      </c>
      <c r="AC9" s="153">
        <v>133350815.87</v>
      </c>
      <c r="AD9" s="153">
        <v>0</v>
      </c>
      <c r="AE9" s="153">
        <v>350649912.18000001</v>
      </c>
      <c r="AF9" s="489">
        <v>128570065.42</v>
      </c>
    </row>
    <row r="10" spans="1:32">
      <c r="A10" s="487">
        <v>3</v>
      </c>
      <c r="B10" s="152">
        <v>1</v>
      </c>
      <c r="C10" s="152"/>
      <c r="D10" s="152" t="s">
        <v>1835</v>
      </c>
      <c r="E10" s="152" t="s">
        <v>1840</v>
      </c>
      <c r="F10" s="487">
        <v>80101502</v>
      </c>
      <c r="G10" s="152" t="s">
        <v>1843</v>
      </c>
      <c r="H10" s="488">
        <v>51425256.890000001</v>
      </c>
      <c r="I10" s="488">
        <v>3356191.46</v>
      </c>
      <c r="J10" s="152"/>
      <c r="K10" s="487">
        <v>0</v>
      </c>
      <c r="L10" s="152">
        <v>0</v>
      </c>
      <c r="M10" s="488">
        <v>124196514.53</v>
      </c>
      <c r="N10" s="153">
        <v>3</v>
      </c>
      <c r="O10" s="152" t="s">
        <v>1838</v>
      </c>
      <c r="P10" s="152" t="s">
        <v>1060</v>
      </c>
      <c r="Q10" s="152" t="s">
        <v>1844</v>
      </c>
      <c r="R10" s="488"/>
      <c r="S10" s="153">
        <f t="shared" si="0"/>
        <v>54781448.350000001</v>
      </c>
      <c r="T10" s="153">
        <v>69415066.180000007</v>
      </c>
      <c r="U10" s="153">
        <v>297072620</v>
      </c>
      <c r="V10" s="153">
        <v>17160000</v>
      </c>
      <c r="W10" s="153">
        <v>438429134.52999997</v>
      </c>
      <c r="X10" s="153">
        <v>308629310</v>
      </c>
      <c r="Y10" s="153">
        <v>152323756.88999999</v>
      </c>
      <c r="Z10" s="153">
        <v>0</v>
      </c>
      <c r="AA10" s="153">
        <v>460953066.88999999</v>
      </c>
      <c r="AB10" s="153">
        <v>240715058.03999999</v>
      </c>
      <c r="AC10" s="153">
        <v>125915379</v>
      </c>
      <c r="AD10" s="153">
        <v>0</v>
      </c>
      <c r="AE10" s="153">
        <v>366630437.04000002</v>
      </c>
      <c r="AF10" s="489">
        <v>71798697.489999995</v>
      </c>
    </row>
    <row r="11" spans="1:32">
      <c r="A11" s="487">
        <v>4</v>
      </c>
      <c r="B11" s="152">
        <v>1</v>
      </c>
      <c r="C11" s="152"/>
      <c r="D11" s="152" t="s">
        <v>1835</v>
      </c>
      <c r="E11" s="152" t="s">
        <v>1840</v>
      </c>
      <c r="F11" s="487">
        <v>80101503</v>
      </c>
      <c r="G11" s="152" t="s">
        <v>1845</v>
      </c>
      <c r="H11" s="487">
        <v>17336000</v>
      </c>
      <c r="I11" s="487">
        <v>2650000</v>
      </c>
      <c r="J11" s="152"/>
      <c r="K11" s="152">
        <v>0</v>
      </c>
      <c r="L11" s="152">
        <v>0</v>
      </c>
      <c r="M11" s="487">
        <v>71986000</v>
      </c>
      <c r="N11" s="153">
        <v>4</v>
      </c>
      <c r="O11" s="152" t="s">
        <v>1838</v>
      </c>
      <c r="P11" s="152" t="s">
        <v>1060</v>
      </c>
      <c r="Q11" s="152" t="s">
        <v>1846</v>
      </c>
      <c r="R11" s="487"/>
      <c r="S11" s="153">
        <f t="shared" si="0"/>
        <v>19986000</v>
      </c>
      <c r="T11" s="153">
        <v>52000000</v>
      </c>
      <c r="U11" s="153">
        <v>228389810</v>
      </c>
      <c r="V11" s="153">
        <v>16121000</v>
      </c>
      <c r="W11" s="153">
        <v>316496810</v>
      </c>
      <c r="X11" s="153">
        <v>207306770</v>
      </c>
      <c r="Y11" s="153">
        <v>110145790</v>
      </c>
      <c r="Z11" s="153">
        <v>0</v>
      </c>
      <c r="AA11" s="153">
        <v>317452560</v>
      </c>
      <c r="AB11" s="153">
        <v>163497105</v>
      </c>
      <c r="AC11" s="153">
        <v>85810091</v>
      </c>
      <c r="AD11" s="153">
        <v>0</v>
      </c>
      <c r="AE11" s="153">
        <v>249307196</v>
      </c>
      <c r="AF11" s="490">
        <v>67189614</v>
      </c>
    </row>
    <row r="12" spans="1:32">
      <c r="A12" s="487">
        <v>5</v>
      </c>
      <c r="B12" s="152">
        <v>1</v>
      </c>
      <c r="C12" s="152"/>
      <c r="D12" s="152" t="s">
        <v>1835</v>
      </c>
      <c r="E12" s="152" t="s">
        <v>1840</v>
      </c>
      <c r="F12" s="487">
        <v>80101504</v>
      </c>
      <c r="G12" s="152" t="s">
        <v>1847</v>
      </c>
      <c r="H12" s="488">
        <v>36323477.899999999</v>
      </c>
      <c r="I12" s="488">
        <v>3019876.13</v>
      </c>
      <c r="J12" s="152"/>
      <c r="K12" s="152">
        <v>0</v>
      </c>
      <c r="L12" s="487">
        <v>4000000</v>
      </c>
      <c r="M12" s="488">
        <v>96002613.689999998</v>
      </c>
      <c r="N12" s="153">
        <v>5</v>
      </c>
      <c r="O12" s="152" t="s">
        <v>1838</v>
      </c>
      <c r="P12" s="152" t="s">
        <v>1060</v>
      </c>
      <c r="Q12" s="152" t="s">
        <v>1848</v>
      </c>
      <c r="R12" s="488"/>
      <c r="S12" s="153">
        <f t="shared" si="0"/>
        <v>43343354.030000001</v>
      </c>
      <c r="T12" s="153">
        <v>52659259.659999996</v>
      </c>
      <c r="U12" s="153">
        <v>303446260</v>
      </c>
      <c r="V12" s="153">
        <v>17125000</v>
      </c>
      <c r="W12" s="153">
        <v>416573873.69</v>
      </c>
      <c r="X12" s="153">
        <v>265189593.77000001</v>
      </c>
      <c r="Y12" s="153">
        <v>161558194.13</v>
      </c>
      <c r="Z12" s="153">
        <v>0</v>
      </c>
      <c r="AA12" s="153">
        <v>426747787.89999998</v>
      </c>
      <c r="AB12" s="153">
        <v>235875894.08000001</v>
      </c>
      <c r="AC12" s="153">
        <v>151882811.16999999</v>
      </c>
      <c r="AD12" s="153">
        <v>0</v>
      </c>
      <c r="AE12" s="153">
        <v>387758705.25</v>
      </c>
      <c r="AF12" s="489">
        <v>28815168.440000001</v>
      </c>
    </row>
    <row r="13" spans="1:32">
      <c r="A13" s="487">
        <v>6</v>
      </c>
      <c r="B13" s="152">
        <v>1</v>
      </c>
      <c r="C13" s="152"/>
      <c r="D13" s="152" t="s">
        <v>1835</v>
      </c>
      <c r="E13" s="152" t="s">
        <v>1840</v>
      </c>
      <c r="F13" s="487">
        <v>80101505</v>
      </c>
      <c r="G13" s="152" t="s">
        <v>1849</v>
      </c>
      <c r="H13" s="487">
        <v>10000000</v>
      </c>
      <c r="I13" s="487">
        <v>7314876</v>
      </c>
      <c r="J13" s="152"/>
      <c r="K13" s="152">
        <v>0</v>
      </c>
      <c r="L13" s="152">
        <v>0</v>
      </c>
      <c r="M13" s="488">
        <v>58140688.210000001</v>
      </c>
      <c r="N13" s="153">
        <v>6</v>
      </c>
      <c r="O13" s="152" t="s">
        <v>1838</v>
      </c>
      <c r="P13" s="152" t="s">
        <v>1060</v>
      </c>
      <c r="Q13" s="152" t="s">
        <v>1850</v>
      </c>
      <c r="R13" s="488"/>
      <c r="S13" s="153">
        <f t="shared" si="0"/>
        <v>17314876</v>
      </c>
      <c r="T13" s="153">
        <v>40825812.210000001</v>
      </c>
      <c r="U13" s="153">
        <v>279767540</v>
      </c>
      <c r="V13" s="153">
        <v>17613000</v>
      </c>
      <c r="W13" s="153">
        <v>355521228.20999998</v>
      </c>
      <c r="X13" s="153">
        <v>214689500</v>
      </c>
      <c r="Y13" s="153">
        <v>145531000</v>
      </c>
      <c r="Z13" s="153">
        <v>0</v>
      </c>
      <c r="AA13" s="153">
        <v>360220500</v>
      </c>
      <c r="AB13" s="153">
        <v>181641976.34</v>
      </c>
      <c r="AC13" s="153">
        <v>130608480</v>
      </c>
      <c r="AD13" s="153">
        <v>0</v>
      </c>
      <c r="AE13" s="153">
        <v>312250456.33999997</v>
      </c>
      <c r="AF13" s="489">
        <v>43270771.869999997</v>
      </c>
    </row>
    <row r="14" spans="1:32">
      <c r="A14" s="487">
        <v>7</v>
      </c>
      <c r="B14" s="152">
        <v>1</v>
      </c>
      <c r="C14" s="152"/>
      <c r="D14" s="152" t="s">
        <v>1835</v>
      </c>
      <c r="E14" s="152" t="s">
        <v>1840</v>
      </c>
      <c r="F14" s="487">
        <v>80101506</v>
      </c>
      <c r="G14" s="152" t="s">
        <v>1851</v>
      </c>
      <c r="H14" s="488">
        <v>70562238.390000001</v>
      </c>
      <c r="I14" s="487">
        <v>2828815</v>
      </c>
      <c r="J14" s="152"/>
      <c r="K14" s="152">
        <v>0</v>
      </c>
      <c r="L14" s="487">
        <v>149900</v>
      </c>
      <c r="M14" s="488">
        <v>121161326.87</v>
      </c>
      <c r="N14" s="153">
        <v>7</v>
      </c>
      <c r="O14" s="152" t="s">
        <v>1838</v>
      </c>
      <c r="P14" s="152" t="s">
        <v>1060</v>
      </c>
      <c r="Q14" s="152" t="s">
        <v>1852</v>
      </c>
      <c r="R14" s="488"/>
      <c r="S14" s="153">
        <f t="shared" si="0"/>
        <v>73540953.390000001</v>
      </c>
      <c r="T14" s="153">
        <v>47620373.479999997</v>
      </c>
      <c r="U14" s="153">
        <v>296281233</v>
      </c>
      <c r="V14" s="153">
        <v>17096990</v>
      </c>
      <c r="W14" s="153">
        <v>434539549.87</v>
      </c>
      <c r="X14" s="153">
        <v>273690473.80000001</v>
      </c>
      <c r="Y14" s="153">
        <v>210295670</v>
      </c>
      <c r="Z14" s="153">
        <v>0</v>
      </c>
      <c r="AA14" s="153">
        <v>483986143.80000001</v>
      </c>
      <c r="AB14" s="153">
        <v>233994937.80000001</v>
      </c>
      <c r="AC14" s="153">
        <v>133679554</v>
      </c>
      <c r="AD14" s="153">
        <v>0</v>
      </c>
      <c r="AE14" s="153">
        <v>367674491.80000001</v>
      </c>
      <c r="AF14" s="489">
        <v>66865058.07</v>
      </c>
    </row>
    <row r="15" spans="1:32">
      <c r="A15" s="487">
        <v>8</v>
      </c>
      <c r="B15" s="152">
        <v>1</v>
      </c>
      <c r="C15" s="152"/>
      <c r="D15" s="152" t="s">
        <v>1835</v>
      </c>
      <c r="E15" s="152" t="s">
        <v>1840</v>
      </c>
      <c r="F15" s="487">
        <v>80101507</v>
      </c>
      <c r="G15" s="152" t="s">
        <v>1853</v>
      </c>
      <c r="H15" s="488">
        <v>32000812.280000001</v>
      </c>
      <c r="I15" s="488">
        <v>3330807.99</v>
      </c>
      <c r="J15" s="152"/>
      <c r="K15" s="152">
        <v>0</v>
      </c>
      <c r="L15" s="487">
        <v>2400000</v>
      </c>
      <c r="M15" s="488">
        <v>86276013.609999999</v>
      </c>
      <c r="N15" s="153">
        <v>8</v>
      </c>
      <c r="O15" s="152" t="s">
        <v>1838</v>
      </c>
      <c r="P15" s="152" t="s">
        <v>1060</v>
      </c>
      <c r="Q15" s="152" t="s">
        <v>1854</v>
      </c>
      <c r="R15" s="488"/>
      <c r="S15" s="153">
        <f t="shared" si="0"/>
        <v>37731620.270000003</v>
      </c>
      <c r="T15" s="153">
        <v>48544393.340000004</v>
      </c>
      <c r="U15" s="153">
        <v>297083899.35000002</v>
      </c>
      <c r="V15" s="153">
        <v>11873101.67</v>
      </c>
      <c r="W15" s="153">
        <v>395233014.63</v>
      </c>
      <c r="X15" s="153">
        <v>308631501.20999998</v>
      </c>
      <c r="Y15" s="153">
        <v>120183018.79000001</v>
      </c>
      <c r="Z15" s="153">
        <v>0</v>
      </c>
      <c r="AA15" s="153">
        <v>428814520</v>
      </c>
      <c r="AB15" s="153">
        <v>244684538.06</v>
      </c>
      <c r="AC15" s="153">
        <v>96613377.260000005</v>
      </c>
      <c r="AD15" s="153">
        <v>0</v>
      </c>
      <c r="AE15" s="153">
        <v>341297915.31999999</v>
      </c>
      <c r="AF15" s="489">
        <v>53935099.310000002</v>
      </c>
    </row>
    <row r="16" spans="1:32">
      <c r="A16" s="487">
        <v>9</v>
      </c>
      <c r="B16" s="152">
        <v>1</v>
      </c>
      <c r="C16" s="152"/>
      <c r="D16" s="152" t="s">
        <v>1835</v>
      </c>
      <c r="E16" s="152" t="s">
        <v>1840</v>
      </c>
      <c r="F16" s="487">
        <v>80101508</v>
      </c>
      <c r="G16" s="152" t="s">
        <v>1855</v>
      </c>
      <c r="H16" s="487">
        <v>38981954</v>
      </c>
      <c r="I16" s="488">
        <v>4988509.28</v>
      </c>
      <c r="J16" s="152"/>
      <c r="K16" s="152">
        <v>0</v>
      </c>
      <c r="L16" s="152">
        <v>0</v>
      </c>
      <c r="M16" s="488">
        <v>108559885.56</v>
      </c>
      <c r="N16" s="153">
        <v>9</v>
      </c>
      <c r="O16" s="152" t="s">
        <v>1838</v>
      </c>
      <c r="P16" s="152" t="s">
        <v>1060</v>
      </c>
      <c r="Q16" s="152" t="s">
        <v>1856</v>
      </c>
      <c r="R16" s="488"/>
      <c r="S16" s="153">
        <f t="shared" si="0"/>
        <v>43970463.280000001</v>
      </c>
      <c r="T16" s="153">
        <v>64589422.280000001</v>
      </c>
      <c r="U16" s="153">
        <v>350083610.25999999</v>
      </c>
      <c r="V16" s="153">
        <v>17132000</v>
      </c>
      <c r="W16" s="153">
        <v>475775495.81999999</v>
      </c>
      <c r="X16" s="153">
        <v>349661890</v>
      </c>
      <c r="Y16" s="153">
        <v>168545000</v>
      </c>
      <c r="Z16" s="153">
        <v>0</v>
      </c>
      <c r="AA16" s="153">
        <v>518206890</v>
      </c>
      <c r="AB16" s="153">
        <v>299377843.94999999</v>
      </c>
      <c r="AC16" s="153">
        <v>125541126.63</v>
      </c>
      <c r="AD16" s="153">
        <v>0</v>
      </c>
      <c r="AE16" s="153">
        <v>424918970.57999998</v>
      </c>
      <c r="AF16" s="489">
        <v>50856525.240000002</v>
      </c>
    </row>
    <row r="17" spans="1:32">
      <c r="A17" s="487">
        <v>10</v>
      </c>
      <c r="B17" s="152">
        <v>1</v>
      </c>
      <c r="C17" s="152"/>
      <c r="D17" s="152" t="s">
        <v>1857</v>
      </c>
      <c r="E17" s="152" t="s">
        <v>1836</v>
      </c>
      <c r="F17" s="487">
        <v>80102401</v>
      </c>
      <c r="G17" s="152" t="s">
        <v>1858</v>
      </c>
      <c r="H17" s="488">
        <v>33575001.270000003</v>
      </c>
      <c r="I17" s="488">
        <v>15466883.07</v>
      </c>
      <c r="J17" s="152"/>
      <c r="K17" s="152">
        <v>0</v>
      </c>
      <c r="L17" s="152">
        <v>0</v>
      </c>
      <c r="M17" s="488">
        <v>173312478.15000001</v>
      </c>
      <c r="N17" s="153">
        <v>10</v>
      </c>
      <c r="O17" s="152" t="s">
        <v>1838</v>
      </c>
      <c r="P17" s="152" t="s">
        <v>1859</v>
      </c>
      <c r="Q17" s="152" t="s">
        <v>1860</v>
      </c>
      <c r="R17" s="488"/>
      <c r="S17" s="153">
        <f t="shared" si="0"/>
        <v>49041884.340000004</v>
      </c>
      <c r="T17" s="153">
        <v>124270593.81</v>
      </c>
      <c r="U17" s="153">
        <v>633923790.54999995</v>
      </c>
      <c r="V17" s="153">
        <v>18197250</v>
      </c>
      <c r="W17" s="153">
        <v>825433518.70000005</v>
      </c>
      <c r="X17" s="153">
        <v>801951508</v>
      </c>
      <c r="Y17" s="153">
        <v>165360001.27000001</v>
      </c>
      <c r="Z17" s="153">
        <v>0</v>
      </c>
      <c r="AA17" s="153">
        <v>967311509.26999998</v>
      </c>
      <c r="AB17" s="153">
        <v>631086997.24000001</v>
      </c>
      <c r="AC17" s="153">
        <v>117540376</v>
      </c>
      <c r="AD17" s="153">
        <v>0</v>
      </c>
      <c r="AE17" s="153">
        <v>748627373.24000001</v>
      </c>
      <c r="AF17" s="489">
        <v>76806145.459999993</v>
      </c>
    </row>
    <row r="18" spans="1:32">
      <c r="A18" s="487">
        <v>11</v>
      </c>
      <c r="B18" s="152">
        <v>1</v>
      </c>
      <c r="C18" s="152"/>
      <c r="D18" s="152" t="s">
        <v>1857</v>
      </c>
      <c r="E18" s="152" t="s">
        <v>1840</v>
      </c>
      <c r="F18" s="487">
        <v>80102501</v>
      </c>
      <c r="G18" s="152" t="s">
        <v>1861</v>
      </c>
      <c r="H18" s="488">
        <v>30496079.620000001</v>
      </c>
      <c r="I18" s="488">
        <v>8196079.6200000001</v>
      </c>
      <c r="J18" s="152"/>
      <c r="K18" s="152">
        <v>0</v>
      </c>
      <c r="L18" s="152">
        <v>0</v>
      </c>
      <c r="M18" s="488">
        <v>90770352.760000005</v>
      </c>
      <c r="N18" s="153">
        <v>11</v>
      </c>
      <c r="O18" s="152" t="s">
        <v>1838</v>
      </c>
      <c r="P18" s="152" t="s">
        <v>1859</v>
      </c>
      <c r="Q18" s="152" t="s">
        <v>1862</v>
      </c>
      <c r="R18" s="488"/>
      <c r="S18" s="153">
        <f t="shared" si="0"/>
        <v>38692159.240000002</v>
      </c>
      <c r="T18" s="153">
        <v>52078193.520000003</v>
      </c>
      <c r="U18" s="153">
        <v>266296966.40000001</v>
      </c>
      <c r="V18" s="153">
        <v>18882000</v>
      </c>
      <c r="W18" s="153">
        <v>375949319.16000003</v>
      </c>
      <c r="X18" s="153">
        <v>297377400</v>
      </c>
      <c r="Y18" s="153">
        <v>115481000</v>
      </c>
      <c r="Z18" s="153">
        <v>0</v>
      </c>
      <c r="AA18" s="153">
        <v>412858400</v>
      </c>
      <c r="AB18" s="153">
        <v>236187321.40000001</v>
      </c>
      <c r="AC18" s="153">
        <v>64851598</v>
      </c>
      <c r="AD18" s="153">
        <v>0</v>
      </c>
      <c r="AE18" s="153">
        <v>301038919.39999998</v>
      </c>
      <c r="AF18" s="489">
        <v>74910399.760000005</v>
      </c>
    </row>
    <row r="19" spans="1:32">
      <c r="A19" s="487">
        <v>12</v>
      </c>
      <c r="B19" s="152">
        <v>1</v>
      </c>
      <c r="C19" s="152"/>
      <c r="D19" s="152" t="s">
        <v>1857</v>
      </c>
      <c r="E19" s="152" t="s">
        <v>1840</v>
      </c>
      <c r="F19" s="487">
        <v>80102502</v>
      </c>
      <c r="G19" s="152" t="s">
        <v>1863</v>
      </c>
      <c r="H19" s="488">
        <v>13771504.27</v>
      </c>
      <c r="I19" s="488">
        <v>2517214.65</v>
      </c>
      <c r="J19" s="152"/>
      <c r="K19" s="152">
        <v>0</v>
      </c>
      <c r="L19" s="152">
        <v>0</v>
      </c>
      <c r="M19" s="488">
        <v>64457892.090000004</v>
      </c>
      <c r="N19" s="153">
        <v>12</v>
      </c>
      <c r="O19" s="152" t="s">
        <v>1838</v>
      </c>
      <c r="P19" s="152" t="s">
        <v>1859</v>
      </c>
      <c r="Q19" s="152" t="s">
        <v>1864</v>
      </c>
      <c r="R19" s="488"/>
      <c r="S19" s="153">
        <f t="shared" si="0"/>
        <v>16288718.92</v>
      </c>
      <c r="T19" s="153">
        <v>48169173.170000002</v>
      </c>
      <c r="U19" s="153">
        <v>230179306</v>
      </c>
      <c r="V19" s="153">
        <v>13433033</v>
      </c>
      <c r="W19" s="153">
        <v>308070231.08999997</v>
      </c>
      <c r="X19" s="153">
        <v>276162630</v>
      </c>
      <c r="Y19" s="153">
        <v>85917000</v>
      </c>
      <c r="Z19" s="153">
        <v>0</v>
      </c>
      <c r="AA19" s="153">
        <v>362079630</v>
      </c>
      <c r="AB19" s="153">
        <v>216000037.16</v>
      </c>
      <c r="AC19" s="153">
        <v>73144856.569999993</v>
      </c>
      <c r="AD19" s="153">
        <v>0</v>
      </c>
      <c r="AE19" s="153">
        <v>289144893.73000002</v>
      </c>
      <c r="AF19" s="489">
        <v>18925337.359999999</v>
      </c>
    </row>
    <row r="20" spans="1:32">
      <c r="A20" s="487">
        <v>13</v>
      </c>
      <c r="B20" s="152">
        <v>1</v>
      </c>
      <c r="C20" s="152"/>
      <c r="D20" s="152" t="s">
        <v>1857</v>
      </c>
      <c r="E20" s="152" t="s">
        <v>1840</v>
      </c>
      <c r="F20" s="487">
        <v>80102503</v>
      </c>
      <c r="G20" s="152" t="s">
        <v>1865</v>
      </c>
      <c r="H20" s="152">
        <v>0</v>
      </c>
      <c r="I20" s="487">
        <v>10250434</v>
      </c>
      <c r="J20" s="152"/>
      <c r="K20" s="152">
        <v>0</v>
      </c>
      <c r="L20" s="487">
        <v>1203195</v>
      </c>
      <c r="M20" s="488">
        <v>80415188.099999994</v>
      </c>
      <c r="N20" s="153">
        <v>13</v>
      </c>
      <c r="O20" s="152" t="s">
        <v>1838</v>
      </c>
      <c r="P20" s="152" t="s">
        <v>1859</v>
      </c>
      <c r="Q20" s="152" t="s">
        <v>1866</v>
      </c>
      <c r="R20" s="488"/>
      <c r="S20" s="153">
        <f t="shared" si="0"/>
        <v>11453629</v>
      </c>
      <c r="T20" s="153">
        <v>68961559.099999994</v>
      </c>
      <c r="U20" s="153">
        <v>373644136</v>
      </c>
      <c r="V20" s="153">
        <v>26392121</v>
      </c>
      <c r="W20" s="153">
        <v>480451445.10000002</v>
      </c>
      <c r="X20" s="153">
        <v>330880759</v>
      </c>
      <c r="Y20" s="153">
        <v>207403024.06999999</v>
      </c>
      <c r="Z20" s="153">
        <v>0</v>
      </c>
      <c r="AA20" s="153">
        <v>538283783.07000005</v>
      </c>
      <c r="AB20" s="153">
        <v>281285870.49000001</v>
      </c>
      <c r="AC20" s="153">
        <v>180703314.88999999</v>
      </c>
      <c r="AD20" s="153">
        <v>0</v>
      </c>
      <c r="AE20" s="153">
        <v>461989185.38</v>
      </c>
      <c r="AF20" s="489">
        <v>18462259.719999999</v>
      </c>
    </row>
    <row r="21" spans="1:32">
      <c r="A21" s="487">
        <v>14</v>
      </c>
      <c r="B21" s="152">
        <v>1</v>
      </c>
      <c r="C21" s="152"/>
      <c r="D21" s="152" t="s">
        <v>1857</v>
      </c>
      <c r="E21" s="152" t="s">
        <v>1840</v>
      </c>
      <c r="F21" s="487">
        <v>80102504</v>
      </c>
      <c r="G21" s="152" t="s">
        <v>1867</v>
      </c>
      <c r="H21" s="488">
        <v>103872566.73999999</v>
      </c>
      <c r="I21" s="488">
        <v>3945688.67</v>
      </c>
      <c r="J21" s="152"/>
      <c r="K21" s="152">
        <v>0</v>
      </c>
      <c r="L21" s="152">
        <v>0</v>
      </c>
      <c r="M21" s="488">
        <v>173381888.77000001</v>
      </c>
      <c r="N21" s="153">
        <v>14</v>
      </c>
      <c r="O21" s="152" t="s">
        <v>1838</v>
      </c>
      <c r="P21" s="152" t="s">
        <v>1859</v>
      </c>
      <c r="Q21" s="152" t="s">
        <v>1868</v>
      </c>
      <c r="R21" s="488"/>
      <c r="S21" s="153">
        <f t="shared" si="0"/>
        <v>107818255.41</v>
      </c>
      <c r="T21" s="153">
        <v>65563633.359999999</v>
      </c>
      <c r="U21" s="153">
        <v>350418788.56</v>
      </c>
      <c r="V21" s="153">
        <v>25769000</v>
      </c>
      <c r="W21" s="153">
        <v>549569677.33000004</v>
      </c>
      <c r="X21" s="153">
        <v>440488870.07999998</v>
      </c>
      <c r="Y21" s="153">
        <v>163921001.66</v>
      </c>
      <c r="Z21" s="153">
        <v>0</v>
      </c>
      <c r="AA21" s="153">
        <v>604409871.74000001</v>
      </c>
      <c r="AB21" s="153">
        <v>354561168.63999999</v>
      </c>
      <c r="AC21" s="153">
        <v>126031454.45</v>
      </c>
      <c r="AD21" s="153">
        <v>0</v>
      </c>
      <c r="AE21" s="153">
        <v>480592623.08999997</v>
      </c>
      <c r="AF21" s="489">
        <v>68977054.239999995</v>
      </c>
    </row>
    <row r="22" spans="1:32">
      <c r="A22" s="487">
        <v>15</v>
      </c>
      <c r="B22" s="152">
        <v>1</v>
      </c>
      <c r="C22" s="152"/>
      <c r="D22" s="152" t="s">
        <v>1857</v>
      </c>
      <c r="E22" s="152" t="s">
        <v>1840</v>
      </c>
      <c r="F22" s="487">
        <v>80102505</v>
      </c>
      <c r="G22" s="152" t="s">
        <v>1869</v>
      </c>
      <c r="H22" s="488">
        <v>37471890.289999999</v>
      </c>
      <c r="I22" s="488">
        <v>6876443.0199999996</v>
      </c>
      <c r="J22" s="152"/>
      <c r="K22" s="152">
        <v>0</v>
      </c>
      <c r="L22" s="152">
        <v>0</v>
      </c>
      <c r="M22" s="488">
        <v>113229119.79000001</v>
      </c>
      <c r="N22" s="153">
        <v>15</v>
      </c>
      <c r="O22" s="152" t="s">
        <v>1838</v>
      </c>
      <c r="P22" s="152" t="s">
        <v>1859</v>
      </c>
      <c r="Q22" s="152" t="s">
        <v>1870</v>
      </c>
      <c r="R22" s="488"/>
      <c r="S22" s="153">
        <f t="shared" si="0"/>
        <v>44348333.310000002</v>
      </c>
      <c r="T22" s="153">
        <v>68880786.480000004</v>
      </c>
      <c r="U22" s="153">
        <v>424611578</v>
      </c>
      <c r="V22" s="153">
        <v>22780000</v>
      </c>
      <c r="W22" s="153">
        <v>560620697.78999996</v>
      </c>
      <c r="X22" s="153">
        <v>298673241</v>
      </c>
      <c r="Y22" s="153">
        <v>293844419.29000002</v>
      </c>
      <c r="Z22" s="153">
        <v>0</v>
      </c>
      <c r="AA22" s="153">
        <v>592517660.28999996</v>
      </c>
      <c r="AB22" s="153">
        <v>258109824.66</v>
      </c>
      <c r="AC22" s="153">
        <v>229556343.66999999</v>
      </c>
      <c r="AD22" s="153">
        <v>0</v>
      </c>
      <c r="AE22" s="153">
        <v>487666168.32999998</v>
      </c>
      <c r="AF22" s="489">
        <v>72954529.459999993</v>
      </c>
    </row>
    <row r="23" spans="1:32">
      <c r="A23" s="487">
        <v>16</v>
      </c>
      <c r="B23" s="152">
        <v>1</v>
      </c>
      <c r="C23" s="152"/>
      <c r="D23" s="152" t="s">
        <v>1857</v>
      </c>
      <c r="E23" s="152" t="s">
        <v>1840</v>
      </c>
      <c r="F23" s="487">
        <v>80102506</v>
      </c>
      <c r="G23" s="152" t="s">
        <v>1871</v>
      </c>
      <c r="H23" s="488">
        <v>22139443.899999999</v>
      </c>
      <c r="I23" s="488">
        <v>9939475.0600000005</v>
      </c>
      <c r="J23" s="152"/>
      <c r="K23" s="152">
        <v>0</v>
      </c>
      <c r="L23" s="487">
        <v>700000</v>
      </c>
      <c r="M23" s="488">
        <v>98076856.560000002</v>
      </c>
      <c r="N23" s="153">
        <v>16</v>
      </c>
      <c r="O23" s="152" t="s">
        <v>1838</v>
      </c>
      <c r="P23" s="152" t="s">
        <v>1859</v>
      </c>
      <c r="Q23" s="152" t="s">
        <v>1872</v>
      </c>
      <c r="R23" s="488"/>
      <c r="S23" s="153">
        <f t="shared" si="0"/>
        <v>32778918.960000001</v>
      </c>
      <c r="T23" s="153">
        <v>65297937.600000001</v>
      </c>
      <c r="U23" s="153">
        <v>273207580</v>
      </c>
      <c r="V23" s="153">
        <v>18501033</v>
      </c>
      <c r="W23" s="153">
        <v>389785469.56</v>
      </c>
      <c r="X23" s="153">
        <v>309020545</v>
      </c>
      <c r="Y23" s="153">
        <v>133697129</v>
      </c>
      <c r="Z23" s="153">
        <v>0</v>
      </c>
      <c r="AA23" s="153">
        <v>442717674</v>
      </c>
      <c r="AB23" s="153">
        <v>241027375</v>
      </c>
      <c r="AC23" s="153">
        <v>98074373</v>
      </c>
      <c r="AD23" s="153">
        <v>0</v>
      </c>
      <c r="AE23" s="153">
        <v>339101748</v>
      </c>
      <c r="AF23" s="489">
        <v>50683721.560000002</v>
      </c>
    </row>
    <row r="24" spans="1:32">
      <c r="A24" s="487">
        <v>17</v>
      </c>
      <c r="B24" s="152">
        <v>1</v>
      </c>
      <c r="C24" s="152"/>
      <c r="D24" s="152" t="s">
        <v>1857</v>
      </c>
      <c r="E24" s="152" t="s">
        <v>1840</v>
      </c>
      <c r="F24" s="487">
        <v>80102507</v>
      </c>
      <c r="G24" s="152" t="s">
        <v>1873</v>
      </c>
      <c r="H24" s="488">
        <v>50876371.829999998</v>
      </c>
      <c r="I24" s="487">
        <v>4984373</v>
      </c>
      <c r="J24" s="152"/>
      <c r="K24" s="152">
        <v>0</v>
      </c>
      <c r="L24" s="152">
        <v>0</v>
      </c>
      <c r="M24" s="488">
        <v>119923278.22</v>
      </c>
      <c r="N24" s="153">
        <v>17</v>
      </c>
      <c r="O24" s="152" t="s">
        <v>1838</v>
      </c>
      <c r="P24" s="152" t="s">
        <v>1859</v>
      </c>
      <c r="Q24" s="152" t="s">
        <v>1874</v>
      </c>
      <c r="R24" s="488"/>
      <c r="S24" s="153">
        <f t="shared" si="0"/>
        <v>55860744.829999998</v>
      </c>
      <c r="T24" s="153">
        <v>64062533.390000001</v>
      </c>
      <c r="U24" s="153">
        <v>324797865.75</v>
      </c>
      <c r="V24" s="153">
        <v>18363200</v>
      </c>
      <c r="W24" s="153">
        <v>463084343.97000003</v>
      </c>
      <c r="X24" s="153">
        <v>369703884.43000001</v>
      </c>
      <c r="Y24" s="153">
        <v>153477565</v>
      </c>
      <c r="Z24" s="153">
        <v>0</v>
      </c>
      <c r="AA24" s="153">
        <v>523181449.43000001</v>
      </c>
      <c r="AB24" s="153">
        <v>319503778.77999997</v>
      </c>
      <c r="AC24" s="153">
        <v>114852085</v>
      </c>
      <c r="AD24" s="153">
        <v>0</v>
      </c>
      <c r="AE24" s="153">
        <v>434355863.77999997</v>
      </c>
      <c r="AF24" s="489">
        <v>28728480.190000001</v>
      </c>
    </row>
    <row r="25" spans="1:32">
      <c r="A25" s="487">
        <v>18</v>
      </c>
      <c r="B25" s="152">
        <v>1</v>
      </c>
      <c r="C25" s="152"/>
      <c r="D25" s="152" t="s">
        <v>1875</v>
      </c>
      <c r="E25" s="152" t="s">
        <v>1836</v>
      </c>
      <c r="F25" s="487">
        <v>80103401</v>
      </c>
      <c r="G25" s="152" t="s">
        <v>1876</v>
      </c>
      <c r="H25" s="488">
        <v>92548545.780000001</v>
      </c>
      <c r="I25" s="488">
        <v>110334396.86</v>
      </c>
      <c r="J25" s="152"/>
      <c r="K25" s="487">
        <v>57994162</v>
      </c>
      <c r="L25" s="152">
        <v>0</v>
      </c>
      <c r="M25" s="488">
        <v>331934716.04000002</v>
      </c>
      <c r="N25" s="153">
        <v>18</v>
      </c>
      <c r="O25" s="152" t="s">
        <v>1838</v>
      </c>
      <c r="P25" s="152" t="s">
        <v>1062</v>
      </c>
      <c r="Q25" s="152" t="s">
        <v>1877</v>
      </c>
      <c r="R25" s="488"/>
      <c r="S25" s="153">
        <f t="shared" si="0"/>
        <v>260877104.63999999</v>
      </c>
      <c r="T25" s="153">
        <v>129051773.40000001</v>
      </c>
      <c r="U25" s="153">
        <v>522138991.11000001</v>
      </c>
      <c r="V25" s="153">
        <v>36430000</v>
      </c>
      <c r="W25" s="153">
        <v>948497869.14999998</v>
      </c>
      <c r="X25" s="153">
        <v>465149069.81</v>
      </c>
      <c r="Y25" s="153">
        <v>541288002.19000006</v>
      </c>
      <c r="Z25" s="153">
        <v>0</v>
      </c>
      <c r="AA25" s="153">
        <v>1006437072</v>
      </c>
      <c r="AB25" s="153">
        <v>422153966.83999997</v>
      </c>
      <c r="AC25" s="153">
        <v>461238897.35000002</v>
      </c>
      <c r="AD25" s="153">
        <v>0</v>
      </c>
      <c r="AE25" s="153">
        <v>883392864.19000006</v>
      </c>
      <c r="AF25" s="489">
        <v>65105004.960000001</v>
      </c>
    </row>
    <row r="26" spans="1:32">
      <c r="A26" s="487">
        <v>19</v>
      </c>
      <c r="B26" s="152">
        <v>1</v>
      </c>
      <c r="C26" s="152"/>
      <c r="D26" s="152" t="s">
        <v>1875</v>
      </c>
      <c r="E26" s="152" t="s">
        <v>1836</v>
      </c>
      <c r="F26" s="487">
        <v>80103402</v>
      </c>
      <c r="G26" s="152" t="s">
        <v>1878</v>
      </c>
      <c r="H26" s="488">
        <v>53874020.939999998</v>
      </c>
      <c r="I26" s="488">
        <v>49874134.649999999</v>
      </c>
      <c r="J26" s="152"/>
      <c r="K26" s="152">
        <v>0</v>
      </c>
      <c r="L26" s="152">
        <v>0</v>
      </c>
      <c r="M26" s="488">
        <v>193801540.25999999</v>
      </c>
      <c r="N26" s="153">
        <v>19</v>
      </c>
      <c r="O26" s="152" t="s">
        <v>1838</v>
      </c>
      <c r="P26" s="152" t="s">
        <v>1062</v>
      </c>
      <c r="Q26" s="152" t="s">
        <v>1879</v>
      </c>
      <c r="R26" s="488"/>
      <c r="S26" s="153">
        <f t="shared" si="0"/>
        <v>103748155.59</v>
      </c>
      <c r="T26" s="153">
        <v>90053384.670000002</v>
      </c>
      <c r="U26" s="153">
        <v>455673810</v>
      </c>
      <c r="V26" s="153">
        <v>22194000</v>
      </c>
      <c r="W26" s="153">
        <v>671669350.25999999</v>
      </c>
      <c r="X26" s="153">
        <v>446295810</v>
      </c>
      <c r="Y26" s="153">
        <v>337255000</v>
      </c>
      <c r="Z26" s="153">
        <v>0</v>
      </c>
      <c r="AA26" s="153">
        <v>783550810</v>
      </c>
      <c r="AB26" s="153">
        <v>390018409.06999999</v>
      </c>
      <c r="AC26" s="153">
        <v>192661431.49000001</v>
      </c>
      <c r="AD26" s="153">
        <v>0</v>
      </c>
      <c r="AE26" s="153">
        <v>582679840.55999994</v>
      </c>
      <c r="AF26" s="489">
        <v>88989509.700000003</v>
      </c>
    </row>
    <row r="27" spans="1:32">
      <c r="A27" s="487">
        <v>20</v>
      </c>
      <c r="B27" s="152">
        <v>1</v>
      </c>
      <c r="C27" s="152"/>
      <c r="D27" s="152" t="s">
        <v>1875</v>
      </c>
      <c r="E27" s="152" t="s">
        <v>1836</v>
      </c>
      <c r="F27" s="487">
        <v>80103403</v>
      </c>
      <c r="G27" s="152" t="s">
        <v>1880</v>
      </c>
      <c r="H27" s="488">
        <v>54535579.439999998</v>
      </c>
      <c r="I27" s="488">
        <v>14036660.9</v>
      </c>
      <c r="J27" s="152"/>
      <c r="K27" s="487">
        <v>1913846</v>
      </c>
      <c r="L27" s="152">
        <v>0</v>
      </c>
      <c r="M27" s="488">
        <v>161030673.99000001</v>
      </c>
      <c r="N27" s="153">
        <v>20</v>
      </c>
      <c r="O27" s="152" t="s">
        <v>1838</v>
      </c>
      <c r="P27" s="152" t="s">
        <v>1062</v>
      </c>
      <c r="Q27" s="152" t="s">
        <v>1881</v>
      </c>
      <c r="R27" s="488"/>
      <c r="S27" s="153">
        <f t="shared" si="0"/>
        <v>70486086.340000004</v>
      </c>
      <c r="T27" s="153">
        <v>92458433.650000006</v>
      </c>
      <c r="U27" s="153">
        <v>383153080</v>
      </c>
      <c r="V27" s="153">
        <v>18332000</v>
      </c>
      <c r="W27" s="153">
        <v>564429599.99000001</v>
      </c>
      <c r="X27" s="153">
        <v>303460005</v>
      </c>
      <c r="Y27" s="153">
        <v>290504000.44</v>
      </c>
      <c r="Z27" s="153">
        <v>0</v>
      </c>
      <c r="AA27" s="153">
        <v>593964005.44000006</v>
      </c>
      <c r="AB27" s="153">
        <v>257426983</v>
      </c>
      <c r="AC27" s="153">
        <v>208351573.03</v>
      </c>
      <c r="AD27" s="153">
        <v>0</v>
      </c>
      <c r="AE27" s="153">
        <v>465778556.02999997</v>
      </c>
      <c r="AF27" s="489">
        <v>98651043.959999993</v>
      </c>
    </row>
    <row r="28" spans="1:32">
      <c r="A28" s="487">
        <v>21</v>
      </c>
      <c r="B28" s="152">
        <v>1</v>
      </c>
      <c r="C28" s="152"/>
      <c r="D28" s="152" t="s">
        <v>1875</v>
      </c>
      <c r="E28" s="152" t="s">
        <v>1836</v>
      </c>
      <c r="F28" s="487">
        <v>80103404</v>
      </c>
      <c r="G28" s="152" t="s">
        <v>1882</v>
      </c>
      <c r="H28" s="488">
        <v>225587381.15000001</v>
      </c>
      <c r="I28" s="488">
        <v>53702523.049999997</v>
      </c>
      <c r="J28" s="152"/>
      <c r="K28" s="152">
        <v>0</v>
      </c>
      <c r="L28" s="488">
        <v>4818107.8</v>
      </c>
      <c r="M28" s="488">
        <v>422938585.64999998</v>
      </c>
      <c r="N28" s="153">
        <v>21</v>
      </c>
      <c r="O28" s="152" t="s">
        <v>1838</v>
      </c>
      <c r="P28" s="152" t="s">
        <v>1062</v>
      </c>
      <c r="Q28" s="152" t="s">
        <v>1883</v>
      </c>
      <c r="R28" s="488"/>
      <c r="S28" s="153">
        <f t="shared" si="0"/>
        <v>284108012</v>
      </c>
      <c r="T28" s="153">
        <v>138830573.65000001</v>
      </c>
      <c r="U28" s="153">
        <v>542195974.03999996</v>
      </c>
      <c r="V28" s="153">
        <v>35081988.289999999</v>
      </c>
      <c r="W28" s="153">
        <v>1000216547.98</v>
      </c>
      <c r="X28" s="153">
        <v>620369503</v>
      </c>
      <c r="Y28" s="153">
        <v>651096853</v>
      </c>
      <c r="Z28" s="153">
        <v>0</v>
      </c>
      <c r="AA28" s="153">
        <v>1271466356</v>
      </c>
      <c r="AB28" s="153">
        <v>471770920.30000001</v>
      </c>
      <c r="AC28" s="153">
        <v>330726743.82999998</v>
      </c>
      <c r="AD28" s="153">
        <v>0</v>
      </c>
      <c r="AE28" s="153">
        <v>802497664.13</v>
      </c>
      <c r="AF28" s="489">
        <v>197718883.84999999</v>
      </c>
    </row>
    <row r="29" spans="1:32">
      <c r="A29" s="487">
        <v>22</v>
      </c>
      <c r="B29" s="152">
        <v>1</v>
      </c>
      <c r="C29" s="152"/>
      <c r="D29" s="152" t="s">
        <v>1875</v>
      </c>
      <c r="E29" s="152" t="s">
        <v>1840</v>
      </c>
      <c r="F29" s="487">
        <v>80103501</v>
      </c>
      <c r="G29" s="152" t="s">
        <v>1884</v>
      </c>
      <c r="H29" s="488">
        <v>28863738.629999999</v>
      </c>
      <c r="I29" s="488">
        <v>11405844.84</v>
      </c>
      <c r="J29" s="152"/>
      <c r="K29" s="152">
        <v>0</v>
      </c>
      <c r="L29" s="488">
        <v>367546.6</v>
      </c>
      <c r="M29" s="488">
        <v>110283605.06</v>
      </c>
      <c r="N29" s="153">
        <v>22</v>
      </c>
      <c r="O29" s="152" t="s">
        <v>1838</v>
      </c>
      <c r="P29" s="152" t="s">
        <v>1062</v>
      </c>
      <c r="Q29" s="152" t="s">
        <v>1885</v>
      </c>
      <c r="R29" s="488"/>
      <c r="S29" s="153">
        <f t="shared" si="0"/>
        <v>40637130.07</v>
      </c>
      <c r="T29" s="153">
        <v>69646474.989999995</v>
      </c>
      <c r="U29" s="153">
        <v>275401275.80000001</v>
      </c>
      <c r="V29" s="153">
        <v>17662000</v>
      </c>
      <c r="W29" s="153">
        <v>403346880.86000001</v>
      </c>
      <c r="X29" s="153">
        <v>276639008.94999999</v>
      </c>
      <c r="Y29" s="153">
        <v>169871057.44</v>
      </c>
      <c r="Z29" s="153">
        <v>0</v>
      </c>
      <c r="AA29" s="153">
        <v>446510066.38999999</v>
      </c>
      <c r="AB29" s="153">
        <v>244741586.58000001</v>
      </c>
      <c r="AC29" s="153">
        <v>142034137.94</v>
      </c>
      <c r="AD29" s="153">
        <v>0</v>
      </c>
      <c r="AE29" s="153">
        <v>386775724.51999998</v>
      </c>
      <c r="AF29" s="489">
        <v>16571156.34</v>
      </c>
    </row>
    <row r="30" spans="1:32">
      <c r="A30" s="487">
        <v>23</v>
      </c>
      <c r="B30" s="152">
        <v>1</v>
      </c>
      <c r="C30" s="152"/>
      <c r="D30" s="152" t="s">
        <v>1875</v>
      </c>
      <c r="E30" s="152" t="s">
        <v>1840</v>
      </c>
      <c r="F30" s="487">
        <v>80103502</v>
      </c>
      <c r="G30" s="152" t="s">
        <v>1886</v>
      </c>
      <c r="H30" s="488">
        <v>69837257.760000005</v>
      </c>
      <c r="I30" s="488">
        <v>3373806.6</v>
      </c>
      <c r="J30" s="152"/>
      <c r="K30" s="152">
        <v>0</v>
      </c>
      <c r="L30" s="152">
        <v>0</v>
      </c>
      <c r="M30" s="488">
        <v>135748543.24000001</v>
      </c>
      <c r="N30" s="153">
        <v>23</v>
      </c>
      <c r="O30" s="152" t="s">
        <v>1838</v>
      </c>
      <c r="P30" s="152" t="s">
        <v>1062</v>
      </c>
      <c r="Q30" s="152" t="s">
        <v>1887</v>
      </c>
      <c r="R30" s="488"/>
      <c r="S30" s="153">
        <f t="shared" si="0"/>
        <v>73211064.359999999</v>
      </c>
      <c r="T30" s="153">
        <v>62537478.880000003</v>
      </c>
      <c r="U30" s="153">
        <v>355742540</v>
      </c>
      <c r="V30" s="153">
        <v>18266000</v>
      </c>
      <c r="W30" s="153">
        <v>509757083.24000001</v>
      </c>
      <c r="X30" s="153">
        <v>325595601</v>
      </c>
      <c r="Y30" s="153">
        <v>145203999</v>
      </c>
      <c r="Z30" s="153">
        <v>0</v>
      </c>
      <c r="AA30" s="153">
        <v>470799600</v>
      </c>
      <c r="AB30" s="153">
        <v>200144324.59</v>
      </c>
      <c r="AC30" s="153">
        <v>46875529.969999999</v>
      </c>
      <c r="AD30" s="153">
        <v>0</v>
      </c>
      <c r="AE30" s="153">
        <v>247019854.56</v>
      </c>
      <c r="AF30" s="489">
        <v>262737228.68000001</v>
      </c>
    </row>
    <row r="31" spans="1:32">
      <c r="A31" s="487">
        <v>24</v>
      </c>
      <c r="B31" s="152">
        <v>1</v>
      </c>
      <c r="C31" s="152"/>
      <c r="D31" s="152" t="s">
        <v>1875</v>
      </c>
      <c r="E31" s="152" t="s">
        <v>1840</v>
      </c>
      <c r="F31" s="487">
        <v>80103503</v>
      </c>
      <c r="G31" s="152" t="s">
        <v>1888</v>
      </c>
      <c r="H31" s="488">
        <v>97450162.459999993</v>
      </c>
      <c r="I31" s="488">
        <v>5890451.5599999996</v>
      </c>
      <c r="J31" s="152"/>
      <c r="K31" s="152">
        <v>0</v>
      </c>
      <c r="L31" s="152">
        <v>0</v>
      </c>
      <c r="M31" s="488">
        <v>159838733.62</v>
      </c>
      <c r="N31" s="153">
        <v>24</v>
      </c>
      <c r="O31" s="152" t="s">
        <v>1838</v>
      </c>
      <c r="P31" s="152" t="s">
        <v>1062</v>
      </c>
      <c r="Q31" s="152" t="s">
        <v>1889</v>
      </c>
      <c r="R31" s="488"/>
      <c r="S31" s="153">
        <f t="shared" si="0"/>
        <v>103340614.02</v>
      </c>
      <c r="T31" s="153">
        <v>56498119.600000001</v>
      </c>
      <c r="U31" s="153">
        <v>343823350</v>
      </c>
      <c r="V31" s="153">
        <v>18178000</v>
      </c>
      <c r="W31" s="153">
        <v>521840083.62</v>
      </c>
      <c r="X31" s="153">
        <v>299184095.60000002</v>
      </c>
      <c r="Y31" s="153">
        <v>223491721</v>
      </c>
      <c r="Z31" s="153">
        <v>0</v>
      </c>
      <c r="AA31" s="153">
        <v>522675816.60000002</v>
      </c>
      <c r="AB31" s="153">
        <v>233815686.68000001</v>
      </c>
      <c r="AC31" s="153">
        <v>190387785.59999999</v>
      </c>
      <c r="AD31" s="153">
        <v>0</v>
      </c>
      <c r="AE31" s="153">
        <v>424203472.27999997</v>
      </c>
      <c r="AF31" s="489">
        <v>97636611.340000004</v>
      </c>
    </row>
    <row r="32" spans="1:32">
      <c r="A32" s="487">
        <v>25</v>
      </c>
      <c r="B32" s="152">
        <v>1</v>
      </c>
      <c r="C32" s="152"/>
      <c r="D32" s="152" t="s">
        <v>1875</v>
      </c>
      <c r="E32" s="152" t="s">
        <v>1840</v>
      </c>
      <c r="F32" s="487">
        <v>80103504</v>
      </c>
      <c r="G32" s="152" t="s">
        <v>1890</v>
      </c>
      <c r="H32" s="488">
        <v>60140622.600000001</v>
      </c>
      <c r="I32" s="488">
        <v>2989164.86</v>
      </c>
      <c r="J32" s="152"/>
      <c r="K32" s="152">
        <v>0</v>
      </c>
      <c r="L32" s="152">
        <v>0</v>
      </c>
      <c r="M32" s="488">
        <v>124539495.26000001</v>
      </c>
      <c r="N32" s="153">
        <v>25</v>
      </c>
      <c r="O32" s="152" t="s">
        <v>1838</v>
      </c>
      <c r="P32" s="152" t="s">
        <v>1062</v>
      </c>
      <c r="Q32" s="152" t="s">
        <v>1891</v>
      </c>
      <c r="R32" s="488"/>
      <c r="S32" s="153">
        <f t="shared" si="0"/>
        <v>63129787.460000001</v>
      </c>
      <c r="T32" s="153">
        <v>61409707.799999997</v>
      </c>
      <c r="U32" s="153">
        <v>282999080</v>
      </c>
      <c r="V32" s="153">
        <v>20949000</v>
      </c>
      <c r="W32" s="153">
        <v>428487575.25999999</v>
      </c>
      <c r="X32" s="153">
        <v>293688338.60000002</v>
      </c>
      <c r="Y32" s="153">
        <v>155324394</v>
      </c>
      <c r="Z32" s="153">
        <v>0</v>
      </c>
      <c r="AA32" s="153">
        <v>449012732.60000002</v>
      </c>
      <c r="AB32" s="153">
        <v>240858567.41999999</v>
      </c>
      <c r="AC32" s="153">
        <v>114670761.91</v>
      </c>
      <c r="AD32" s="153">
        <v>0</v>
      </c>
      <c r="AE32" s="153">
        <v>355529329.32999998</v>
      </c>
      <c r="AF32" s="489">
        <v>72958245.930000007</v>
      </c>
    </row>
    <row r="33" spans="1:32">
      <c r="A33" s="487">
        <v>26</v>
      </c>
      <c r="B33" s="152">
        <v>1</v>
      </c>
      <c r="C33" s="152"/>
      <c r="D33" s="152" t="s">
        <v>1875</v>
      </c>
      <c r="E33" s="152" t="s">
        <v>1840</v>
      </c>
      <c r="F33" s="487">
        <v>80103505</v>
      </c>
      <c r="G33" s="152" t="s">
        <v>1892</v>
      </c>
      <c r="H33" s="487">
        <v>65073735</v>
      </c>
      <c r="I33" s="488">
        <v>9003002.0800000001</v>
      </c>
      <c r="J33" s="152"/>
      <c r="K33" s="152">
        <v>0</v>
      </c>
      <c r="L33" s="488">
        <v>397025.5</v>
      </c>
      <c r="M33" s="488">
        <v>133359571.63</v>
      </c>
      <c r="N33" s="153">
        <v>26</v>
      </c>
      <c r="O33" s="152" t="s">
        <v>1838</v>
      </c>
      <c r="P33" s="152" t="s">
        <v>1062</v>
      </c>
      <c r="Q33" s="152" t="s">
        <v>1893</v>
      </c>
      <c r="R33" s="488"/>
      <c r="S33" s="153">
        <f t="shared" si="0"/>
        <v>74473762.579999998</v>
      </c>
      <c r="T33" s="153">
        <v>58885809.049999997</v>
      </c>
      <c r="U33" s="153">
        <v>302960620</v>
      </c>
      <c r="V33" s="153">
        <v>20728000</v>
      </c>
      <c r="W33" s="153">
        <v>457048191.63</v>
      </c>
      <c r="X33" s="153">
        <v>271837896.88</v>
      </c>
      <c r="Y33" s="153">
        <v>221561838</v>
      </c>
      <c r="Z33" s="153">
        <v>0</v>
      </c>
      <c r="AA33" s="153">
        <v>493399734.88</v>
      </c>
      <c r="AB33" s="153">
        <v>222885859.86000001</v>
      </c>
      <c r="AC33" s="153">
        <v>158607777.37</v>
      </c>
      <c r="AD33" s="153">
        <v>0</v>
      </c>
      <c r="AE33" s="153">
        <v>381493637.23000002</v>
      </c>
      <c r="AF33" s="489">
        <v>75554554.400000006</v>
      </c>
    </row>
    <row r="34" spans="1:32">
      <c r="A34" s="487">
        <v>27</v>
      </c>
      <c r="B34" s="152">
        <v>1</v>
      </c>
      <c r="C34" s="152"/>
      <c r="D34" s="152" t="s">
        <v>1875</v>
      </c>
      <c r="E34" s="152" t="s">
        <v>1840</v>
      </c>
      <c r="F34" s="487">
        <v>80103506</v>
      </c>
      <c r="G34" s="152" t="s">
        <v>1894</v>
      </c>
      <c r="H34" s="488">
        <v>57633367.030000001</v>
      </c>
      <c r="I34" s="488">
        <v>-12490439.26</v>
      </c>
      <c r="J34" s="152"/>
      <c r="K34" s="487">
        <v>8124902</v>
      </c>
      <c r="L34" s="152">
        <v>0</v>
      </c>
      <c r="M34" s="488">
        <v>100472844.55</v>
      </c>
      <c r="N34" s="153">
        <v>27</v>
      </c>
      <c r="O34" s="152" t="s">
        <v>1838</v>
      </c>
      <c r="P34" s="152" t="s">
        <v>1062</v>
      </c>
      <c r="Q34" s="152" t="s">
        <v>1895</v>
      </c>
      <c r="R34" s="488"/>
      <c r="S34" s="153">
        <f t="shared" si="0"/>
        <v>53267829.770000003</v>
      </c>
      <c r="T34" s="153">
        <v>55329916.780000001</v>
      </c>
      <c r="U34" s="153">
        <v>265911080</v>
      </c>
      <c r="V34" s="153">
        <v>21415000</v>
      </c>
      <c r="W34" s="153">
        <v>395923826.55000001</v>
      </c>
      <c r="X34" s="153">
        <v>258393095</v>
      </c>
      <c r="Y34" s="153">
        <v>158794063</v>
      </c>
      <c r="Z34" s="153">
        <v>0</v>
      </c>
      <c r="AA34" s="153">
        <v>417187158</v>
      </c>
      <c r="AB34" s="153">
        <v>228783269.86000001</v>
      </c>
      <c r="AC34" s="153">
        <v>137975513.16999999</v>
      </c>
      <c r="AD34" s="153">
        <v>0</v>
      </c>
      <c r="AE34" s="153">
        <v>366758783.02999997</v>
      </c>
      <c r="AF34" s="489">
        <v>29165043.52</v>
      </c>
    </row>
    <row r="35" spans="1:32">
      <c r="A35" s="487">
        <v>28</v>
      </c>
      <c r="B35" s="152">
        <v>1</v>
      </c>
      <c r="C35" s="152"/>
      <c r="D35" s="152" t="s">
        <v>1896</v>
      </c>
      <c r="E35" s="152" t="s">
        <v>1836</v>
      </c>
      <c r="F35" s="487">
        <v>80104401</v>
      </c>
      <c r="G35" s="152" t="s">
        <v>1897</v>
      </c>
      <c r="H35" s="488">
        <v>124067321.11</v>
      </c>
      <c r="I35" s="488">
        <v>28060236.989999998</v>
      </c>
      <c r="J35" s="152"/>
      <c r="K35" s="152">
        <v>0</v>
      </c>
      <c r="L35" s="152">
        <v>0</v>
      </c>
      <c r="M35" s="488">
        <v>229813738.58000001</v>
      </c>
      <c r="N35" s="153">
        <v>28</v>
      </c>
      <c r="O35" s="152" t="s">
        <v>1838</v>
      </c>
      <c r="P35" s="152" t="s">
        <v>1064</v>
      </c>
      <c r="Q35" s="152" t="s">
        <v>1898</v>
      </c>
      <c r="R35" s="488"/>
      <c r="S35" s="153">
        <f t="shared" si="0"/>
        <v>152127558.09999999</v>
      </c>
      <c r="T35" s="153">
        <v>77686180.480000004</v>
      </c>
      <c r="U35" s="153">
        <v>486516694</v>
      </c>
      <c r="V35" s="153">
        <v>17803148</v>
      </c>
      <c r="W35" s="153">
        <v>734133580.58000004</v>
      </c>
      <c r="X35" s="153">
        <v>455684651</v>
      </c>
      <c r="Y35" s="153">
        <v>330086989.11000001</v>
      </c>
      <c r="Z35" s="153">
        <v>0</v>
      </c>
      <c r="AA35" s="153">
        <v>785771640.11000001</v>
      </c>
      <c r="AB35" s="153">
        <v>390220164</v>
      </c>
      <c r="AC35" s="153">
        <v>253055735</v>
      </c>
      <c r="AD35" s="153">
        <v>0</v>
      </c>
      <c r="AE35" s="153">
        <v>643275899</v>
      </c>
      <c r="AF35" s="489">
        <v>90857681.579999998</v>
      </c>
    </row>
    <row r="36" spans="1:32">
      <c r="A36" s="487">
        <v>29</v>
      </c>
      <c r="B36" s="152">
        <v>1</v>
      </c>
      <c r="C36" s="152"/>
      <c r="D36" s="152" t="s">
        <v>1896</v>
      </c>
      <c r="E36" s="152" t="s">
        <v>1836</v>
      </c>
      <c r="F36" s="487">
        <v>80104402</v>
      </c>
      <c r="G36" s="152" t="s">
        <v>1899</v>
      </c>
      <c r="H36" s="488">
        <v>74012631.719999999</v>
      </c>
      <c r="I36" s="488">
        <v>14435111.32</v>
      </c>
      <c r="J36" s="152"/>
      <c r="K36" s="152">
        <v>0</v>
      </c>
      <c r="L36" s="152">
        <v>0</v>
      </c>
      <c r="M36" s="487">
        <v>164659168</v>
      </c>
      <c r="N36" s="153">
        <v>29</v>
      </c>
      <c r="O36" s="152" t="s">
        <v>1838</v>
      </c>
      <c r="P36" s="152" t="s">
        <v>1064</v>
      </c>
      <c r="Q36" s="152" t="s">
        <v>1900</v>
      </c>
      <c r="R36" s="487"/>
      <c r="S36" s="153">
        <f t="shared" si="0"/>
        <v>88447743.039999992</v>
      </c>
      <c r="T36" s="153">
        <v>76211424.959999993</v>
      </c>
      <c r="U36" s="153">
        <v>443844226.30000001</v>
      </c>
      <c r="V36" s="153">
        <v>19288220</v>
      </c>
      <c r="W36" s="153">
        <v>627791614.29999995</v>
      </c>
      <c r="X36" s="153">
        <v>457728763.72000003</v>
      </c>
      <c r="Y36" s="153">
        <v>260880846.77000001</v>
      </c>
      <c r="Z36" s="153">
        <v>0</v>
      </c>
      <c r="AA36" s="153">
        <v>718609610.49000001</v>
      </c>
      <c r="AB36" s="153">
        <v>352165030.57999998</v>
      </c>
      <c r="AC36" s="153">
        <v>202029469</v>
      </c>
      <c r="AD36" s="153">
        <v>0</v>
      </c>
      <c r="AE36" s="153">
        <v>554194499.58000004</v>
      </c>
      <c r="AF36" s="489">
        <v>73597114.719999999</v>
      </c>
    </row>
    <row r="37" spans="1:32">
      <c r="A37" s="487">
        <v>30</v>
      </c>
      <c r="B37" s="152">
        <v>1</v>
      </c>
      <c r="C37" s="152"/>
      <c r="D37" s="152" t="s">
        <v>1896</v>
      </c>
      <c r="E37" s="152" t="s">
        <v>1836</v>
      </c>
      <c r="F37" s="487">
        <v>80104403</v>
      </c>
      <c r="G37" s="152" t="s">
        <v>1901</v>
      </c>
      <c r="H37" s="488">
        <v>112098462.13</v>
      </c>
      <c r="I37" s="488">
        <v>20130441.449999999</v>
      </c>
      <c r="J37" s="152"/>
      <c r="K37" s="152">
        <v>0</v>
      </c>
      <c r="L37" s="152">
        <v>0</v>
      </c>
      <c r="M37" s="488">
        <v>196765950.66</v>
      </c>
      <c r="N37" s="153">
        <v>30</v>
      </c>
      <c r="O37" s="152" t="s">
        <v>1838</v>
      </c>
      <c r="P37" s="152" t="s">
        <v>1064</v>
      </c>
      <c r="Q37" s="152" t="s">
        <v>1902</v>
      </c>
      <c r="R37" s="488"/>
      <c r="S37" s="153">
        <f t="shared" si="0"/>
        <v>132228903.58</v>
      </c>
      <c r="T37" s="153">
        <v>64537047.079999998</v>
      </c>
      <c r="U37" s="153">
        <v>306620310</v>
      </c>
      <c r="V37" s="153">
        <v>19227000</v>
      </c>
      <c r="W37" s="153">
        <v>522613260.66000003</v>
      </c>
      <c r="X37" s="153">
        <v>359945506</v>
      </c>
      <c r="Y37" s="153">
        <v>197726311.13</v>
      </c>
      <c r="Z37" s="153">
        <v>0</v>
      </c>
      <c r="AA37" s="153">
        <v>557671817.13</v>
      </c>
      <c r="AB37" s="153">
        <v>273662076</v>
      </c>
      <c r="AC37" s="153">
        <v>135220213</v>
      </c>
      <c r="AD37" s="153">
        <v>0</v>
      </c>
      <c r="AE37" s="153">
        <v>408882289</v>
      </c>
      <c r="AF37" s="489">
        <v>113730971.66</v>
      </c>
    </row>
    <row r="38" spans="1:32">
      <c r="A38" s="487">
        <v>31</v>
      </c>
      <c r="B38" s="152">
        <v>1</v>
      </c>
      <c r="C38" s="152"/>
      <c r="D38" s="152" t="s">
        <v>1896</v>
      </c>
      <c r="E38" s="152" t="s">
        <v>1836</v>
      </c>
      <c r="F38" s="487">
        <v>80104404</v>
      </c>
      <c r="G38" s="152" t="s">
        <v>1903</v>
      </c>
      <c r="H38" s="488">
        <v>10364079.58</v>
      </c>
      <c r="I38" s="488">
        <v>22157506.48</v>
      </c>
      <c r="J38" s="152"/>
      <c r="K38" s="152">
        <v>0</v>
      </c>
      <c r="L38" s="152">
        <v>0</v>
      </c>
      <c r="M38" s="488">
        <v>91161516.329999998</v>
      </c>
      <c r="N38" s="153">
        <v>31</v>
      </c>
      <c r="O38" s="152" t="s">
        <v>1838</v>
      </c>
      <c r="P38" s="152" t="s">
        <v>1064</v>
      </c>
      <c r="Q38" s="152" t="s">
        <v>1904</v>
      </c>
      <c r="R38" s="488"/>
      <c r="S38" s="153">
        <f t="shared" si="0"/>
        <v>32521586.060000002</v>
      </c>
      <c r="T38" s="153">
        <v>58639930.270000003</v>
      </c>
      <c r="U38" s="153">
        <v>345479810</v>
      </c>
      <c r="V38" s="153">
        <v>17023000</v>
      </c>
      <c r="W38" s="153">
        <v>453664326.32999998</v>
      </c>
      <c r="X38" s="153">
        <v>267053480</v>
      </c>
      <c r="Y38" s="153">
        <v>218390830</v>
      </c>
      <c r="Z38" s="153">
        <v>0</v>
      </c>
      <c r="AA38" s="153">
        <v>485444310</v>
      </c>
      <c r="AB38" s="153">
        <v>228442760.56</v>
      </c>
      <c r="AC38" s="153">
        <v>168084361</v>
      </c>
      <c r="AD38" s="153">
        <v>0</v>
      </c>
      <c r="AE38" s="153">
        <v>396527121.56</v>
      </c>
      <c r="AF38" s="489">
        <v>57137204.770000003</v>
      </c>
    </row>
    <row r="39" spans="1:32">
      <c r="A39" s="487">
        <v>32</v>
      </c>
      <c r="B39" s="152">
        <v>1</v>
      </c>
      <c r="C39" s="152"/>
      <c r="D39" s="152" t="s">
        <v>1896</v>
      </c>
      <c r="E39" s="152" t="s">
        <v>1836</v>
      </c>
      <c r="F39" s="487">
        <v>80104405</v>
      </c>
      <c r="G39" s="152" t="s">
        <v>1905</v>
      </c>
      <c r="H39" s="488">
        <v>83994476.849999994</v>
      </c>
      <c r="I39" s="487">
        <v>1300311</v>
      </c>
      <c r="J39" s="152"/>
      <c r="K39" s="488">
        <v>4232013.92</v>
      </c>
      <c r="L39" s="487">
        <v>1700000</v>
      </c>
      <c r="M39" s="488">
        <v>135979109.53999999</v>
      </c>
      <c r="N39" s="153">
        <v>32</v>
      </c>
      <c r="O39" s="152" t="s">
        <v>1838</v>
      </c>
      <c r="P39" s="152" t="s">
        <v>1064</v>
      </c>
      <c r="Q39" s="152" t="s">
        <v>1906</v>
      </c>
      <c r="R39" s="488"/>
      <c r="S39" s="153">
        <f t="shared" si="0"/>
        <v>91226801.769999996</v>
      </c>
      <c r="T39" s="153">
        <v>48984321.689999998</v>
      </c>
      <c r="U39" s="153">
        <v>290570270</v>
      </c>
      <c r="V39" s="153">
        <v>19433000</v>
      </c>
      <c r="W39" s="153">
        <v>450214393.45999998</v>
      </c>
      <c r="X39" s="153">
        <v>276154769.85000002</v>
      </c>
      <c r="Y39" s="153">
        <v>193937540.91999999</v>
      </c>
      <c r="Z39" s="153">
        <v>0</v>
      </c>
      <c r="AA39" s="153">
        <v>470092310.76999998</v>
      </c>
      <c r="AB39" s="153">
        <v>216915686</v>
      </c>
      <c r="AC39" s="153">
        <v>113394814.26000001</v>
      </c>
      <c r="AD39" s="153">
        <v>0</v>
      </c>
      <c r="AE39" s="153">
        <v>330310500.25999999</v>
      </c>
      <c r="AF39" s="489">
        <v>119903893.2</v>
      </c>
    </row>
    <row r="40" spans="1:32">
      <c r="A40" s="487">
        <v>33</v>
      </c>
      <c r="B40" s="152">
        <v>1</v>
      </c>
      <c r="C40" s="152"/>
      <c r="D40" s="152" t="s">
        <v>1896</v>
      </c>
      <c r="E40" s="152" t="s">
        <v>1840</v>
      </c>
      <c r="F40" s="487">
        <v>80104501</v>
      </c>
      <c r="G40" s="152" t="s">
        <v>1907</v>
      </c>
      <c r="H40" s="488">
        <v>42735592.909999996</v>
      </c>
      <c r="I40" s="487">
        <v>6510222</v>
      </c>
      <c r="J40" s="152"/>
      <c r="K40" s="152">
        <v>0</v>
      </c>
      <c r="L40" s="487">
        <v>2800000</v>
      </c>
      <c r="M40" s="488">
        <v>84119957.709999993</v>
      </c>
      <c r="N40" s="153">
        <v>33</v>
      </c>
      <c r="O40" s="152" t="s">
        <v>1838</v>
      </c>
      <c r="P40" s="152" t="s">
        <v>1064</v>
      </c>
      <c r="Q40" s="152" t="s">
        <v>1908</v>
      </c>
      <c r="R40" s="488"/>
      <c r="S40" s="153">
        <f t="shared" si="0"/>
        <v>52045814.909999996</v>
      </c>
      <c r="T40" s="153">
        <v>32074142.800000001</v>
      </c>
      <c r="U40" s="153">
        <v>194602530</v>
      </c>
      <c r="V40" s="153">
        <v>18455000</v>
      </c>
      <c r="W40" s="153">
        <v>297177487.70999998</v>
      </c>
      <c r="X40" s="153">
        <v>169028790</v>
      </c>
      <c r="Y40" s="153">
        <v>136371720</v>
      </c>
      <c r="Z40" s="153">
        <v>0</v>
      </c>
      <c r="AA40" s="153">
        <v>305400510</v>
      </c>
      <c r="AB40" s="153">
        <v>137563555</v>
      </c>
      <c r="AC40" s="153">
        <v>112774898</v>
      </c>
      <c r="AD40" s="153">
        <v>0</v>
      </c>
      <c r="AE40" s="153">
        <v>250338453</v>
      </c>
      <c r="AF40" s="489">
        <v>46839034.710000001</v>
      </c>
    </row>
    <row r="41" spans="1:32">
      <c r="A41" s="487">
        <v>34</v>
      </c>
      <c r="B41" s="152">
        <v>1</v>
      </c>
      <c r="C41" s="152"/>
      <c r="D41" s="152" t="s">
        <v>1896</v>
      </c>
      <c r="E41" s="152" t="s">
        <v>1840</v>
      </c>
      <c r="F41" s="487">
        <v>80104502</v>
      </c>
      <c r="G41" s="152" t="s">
        <v>1909</v>
      </c>
      <c r="H41" s="488">
        <v>36976909.899999999</v>
      </c>
      <c r="I41" s="488">
        <v>1219010.72</v>
      </c>
      <c r="J41" s="152"/>
      <c r="K41" s="152">
        <v>0</v>
      </c>
      <c r="L41" s="152">
        <v>0</v>
      </c>
      <c r="M41" s="488">
        <v>82485375.870000005</v>
      </c>
      <c r="N41" s="153">
        <v>34</v>
      </c>
      <c r="O41" s="152" t="s">
        <v>1838</v>
      </c>
      <c r="P41" s="152" t="s">
        <v>1064</v>
      </c>
      <c r="Q41" s="152" t="s">
        <v>1910</v>
      </c>
      <c r="R41" s="488"/>
      <c r="S41" s="153">
        <f t="shared" si="0"/>
        <v>38195920.619999997</v>
      </c>
      <c r="T41" s="153">
        <v>44289455.25</v>
      </c>
      <c r="U41" s="153">
        <v>176167540</v>
      </c>
      <c r="V41" s="153">
        <v>18561000</v>
      </c>
      <c r="W41" s="153">
        <v>277213915.87</v>
      </c>
      <c r="X41" s="153">
        <v>193172025</v>
      </c>
      <c r="Y41" s="153">
        <v>101081705</v>
      </c>
      <c r="Z41" s="153">
        <v>0</v>
      </c>
      <c r="AA41" s="153">
        <v>294253730</v>
      </c>
      <c r="AB41" s="153">
        <v>157359510</v>
      </c>
      <c r="AC41" s="153">
        <v>83017544</v>
      </c>
      <c r="AD41" s="153">
        <v>0</v>
      </c>
      <c r="AE41" s="153">
        <v>240377054</v>
      </c>
      <c r="AF41" s="489">
        <v>36836861.869999997</v>
      </c>
    </row>
    <row r="42" spans="1:32">
      <c r="A42" s="487">
        <v>35</v>
      </c>
      <c r="B42" s="152">
        <v>1</v>
      </c>
      <c r="C42" s="152"/>
      <c r="D42" s="152" t="s">
        <v>1896</v>
      </c>
      <c r="E42" s="152" t="s">
        <v>1840</v>
      </c>
      <c r="F42" s="487">
        <v>80104503</v>
      </c>
      <c r="G42" s="152" t="s">
        <v>1911</v>
      </c>
      <c r="H42" s="488">
        <v>79608617.060000002</v>
      </c>
      <c r="I42" s="488">
        <v>5042260.7300000004</v>
      </c>
      <c r="J42" s="152"/>
      <c r="K42" s="152">
        <v>0</v>
      </c>
      <c r="L42" s="152">
        <v>0</v>
      </c>
      <c r="M42" s="488">
        <v>156872638.93000001</v>
      </c>
      <c r="N42" s="153">
        <v>35</v>
      </c>
      <c r="O42" s="152" t="s">
        <v>1838</v>
      </c>
      <c r="P42" s="152" t="s">
        <v>1064</v>
      </c>
      <c r="Q42" s="152" t="s">
        <v>1912</v>
      </c>
      <c r="R42" s="488"/>
      <c r="S42" s="153">
        <f t="shared" si="0"/>
        <v>84650877.790000007</v>
      </c>
      <c r="T42" s="153">
        <v>72221761.140000001</v>
      </c>
      <c r="U42" s="153">
        <v>267963000</v>
      </c>
      <c r="V42" s="153">
        <v>19007000</v>
      </c>
      <c r="W42" s="153">
        <v>443842638.93000001</v>
      </c>
      <c r="X42" s="153">
        <v>272356137.06</v>
      </c>
      <c r="Y42" s="153">
        <v>187231750</v>
      </c>
      <c r="Z42" s="153">
        <v>0</v>
      </c>
      <c r="AA42" s="153">
        <v>459587887.06</v>
      </c>
      <c r="AB42" s="153">
        <v>202829506</v>
      </c>
      <c r="AC42" s="153">
        <v>123555156</v>
      </c>
      <c r="AD42" s="153">
        <v>0</v>
      </c>
      <c r="AE42" s="153">
        <v>326384662</v>
      </c>
      <c r="AF42" s="489">
        <v>117457976.93000001</v>
      </c>
    </row>
    <row r="43" spans="1:32">
      <c r="A43" s="487">
        <v>36</v>
      </c>
      <c r="B43" s="152">
        <v>1</v>
      </c>
      <c r="C43" s="152"/>
      <c r="D43" s="152" t="s">
        <v>1896</v>
      </c>
      <c r="E43" s="152" t="s">
        <v>1840</v>
      </c>
      <c r="F43" s="487">
        <v>80104504</v>
      </c>
      <c r="G43" s="152" t="s">
        <v>1913</v>
      </c>
      <c r="H43" s="488">
        <v>109443193.25</v>
      </c>
      <c r="I43" s="487">
        <v>3018869</v>
      </c>
      <c r="J43" s="152"/>
      <c r="K43" s="152">
        <v>0</v>
      </c>
      <c r="L43" s="152">
        <v>0</v>
      </c>
      <c r="M43" s="488">
        <v>158482651.24000001</v>
      </c>
      <c r="N43" s="153">
        <v>36</v>
      </c>
      <c r="O43" s="152" t="s">
        <v>1838</v>
      </c>
      <c r="P43" s="152" t="s">
        <v>1064</v>
      </c>
      <c r="Q43" s="152" t="s">
        <v>1914</v>
      </c>
      <c r="R43" s="488"/>
      <c r="S43" s="153">
        <f t="shared" si="0"/>
        <v>112462062.25</v>
      </c>
      <c r="T43" s="153">
        <v>46020588.990000002</v>
      </c>
      <c r="U43" s="153">
        <v>252823000</v>
      </c>
      <c r="V43" s="153">
        <v>18594000</v>
      </c>
      <c r="W43" s="153">
        <v>429899651.24000001</v>
      </c>
      <c r="X43" s="153">
        <v>231820056.40000001</v>
      </c>
      <c r="Y43" s="153">
        <v>236576837</v>
      </c>
      <c r="Z43" s="153">
        <v>0</v>
      </c>
      <c r="AA43" s="153">
        <v>468396893.39999998</v>
      </c>
      <c r="AB43" s="153">
        <v>177970371.40000001</v>
      </c>
      <c r="AC43" s="153">
        <v>144024056</v>
      </c>
      <c r="AD43" s="153">
        <v>0</v>
      </c>
      <c r="AE43" s="153">
        <v>321994427.39999998</v>
      </c>
      <c r="AF43" s="489">
        <v>107905223.84</v>
      </c>
    </row>
    <row r="44" spans="1:32">
      <c r="A44" s="487">
        <v>37</v>
      </c>
      <c r="B44" s="152">
        <v>1</v>
      </c>
      <c r="C44" s="152"/>
      <c r="D44" s="152" t="s">
        <v>1896</v>
      </c>
      <c r="E44" s="152" t="s">
        <v>1840</v>
      </c>
      <c r="F44" s="487">
        <v>80104505</v>
      </c>
      <c r="G44" s="152" t="s">
        <v>1915</v>
      </c>
      <c r="H44" s="488">
        <v>56998630.869999997</v>
      </c>
      <c r="I44" s="488">
        <v>1856356.37</v>
      </c>
      <c r="J44" s="152"/>
      <c r="K44" s="152">
        <v>0</v>
      </c>
      <c r="L44" s="487">
        <v>3350769</v>
      </c>
      <c r="M44" s="488">
        <v>117912933.06999999</v>
      </c>
      <c r="N44" s="153">
        <v>37</v>
      </c>
      <c r="O44" s="152" t="s">
        <v>1838</v>
      </c>
      <c r="P44" s="152" t="s">
        <v>1064</v>
      </c>
      <c r="Q44" s="152" t="s">
        <v>1916</v>
      </c>
      <c r="R44" s="488"/>
      <c r="S44" s="153">
        <f t="shared" si="0"/>
        <v>62205756.239999995</v>
      </c>
      <c r="T44" s="153">
        <v>55707176.829999998</v>
      </c>
      <c r="U44" s="153">
        <v>218149937.80000001</v>
      </c>
      <c r="V44" s="153">
        <v>16565181</v>
      </c>
      <c r="W44" s="153">
        <v>352628051.87</v>
      </c>
      <c r="X44" s="153">
        <v>228529886.87</v>
      </c>
      <c r="Y44" s="153">
        <v>188837144</v>
      </c>
      <c r="Z44" s="153">
        <v>0</v>
      </c>
      <c r="AA44" s="153">
        <v>417367030.87</v>
      </c>
      <c r="AB44" s="153">
        <v>163749326.80000001</v>
      </c>
      <c r="AC44" s="153">
        <v>148433700</v>
      </c>
      <c r="AD44" s="153">
        <v>0</v>
      </c>
      <c r="AE44" s="153">
        <v>312183026.80000001</v>
      </c>
      <c r="AF44" s="489">
        <v>40445025.07</v>
      </c>
    </row>
    <row r="45" spans="1:32">
      <c r="A45" s="487">
        <v>38</v>
      </c>
      <c r="B45" s="152">
        <v>1</v>
      </c>
      <c r="C45" s="152"/>
      <c r="D45" s="152" t="s">
        <v>1917</v>
      </c>
      <c r="E45" s="152" t="s">
        <v>1836</v>
      </c>
      <c r="F45" s="487">
        <v>80105401</v>
      </c>
      <c r="G45" s="152" t="s">
        <v>1918</v>
      </c>
      <c r="H45" s="152">
        <v>0</v>
      </c>
      <c r="I45" s="487">
        <v>8100000</v>
      </c>
      <c r="J45" s="152"/>
      <c r="K45" s="152">
        <v>0</v>
      </c>
      <c r="L45" s="152">
        <v>0</v>
      </c>
      <c r="M45" s="487">
        <v>83100000</v>
      </c>
      <c r="N45" s="153">
        <v>38</v>
      </c>
      <c r="O45" s="152" t="s">
        <v>1838</v>
      </c>
      <c r="P45" s="152" t="s">
        <v>1919</v>
      </c>
      <c r="Q45" s="152" t="s">
        <v>1920</v>
      </c>
      <c r="R45" s="487"/>
      <c r="S45" s="153">
        <f t="shared" si="0"/>
        <v>8100000</v>
      </c>
      <c r="T45" s="153">
        <v>75000000</v>
      </c>
      <c r="U45" s="153">
        <v>324899828</v>
      </c>
      <c r="V45" s="153">
        <v>26100000</v>
      </c>
      <c r="W45" s="153">
        <v>434099828</v>
      </c>
      <c r="X45" s="153">
        <v>253129090</v>
      </c>
      <c r="Y45" s="153">
        <v>226011400</v>
      </c>
      <c r="Z45" s="153">
        <v>0</v>
      </c>
      <c r="AA45" s="153">
        <v>479140490</v>
      </c>
      <c r="AB45" s="153">
        <v>233768805.69999999</v>
      </c>
      <c r="AC45" s="153">
        <v>179734146.84</v>
      </c>
      <c r="AD45" s="153">
        <v>0</v>
      </c>
      <c r="AE45" s="153">
        <v>413502952.54000002</v>
      </c>
      <c r="AF45" s="489">
        <v>20596875.460000001</v>
      </c>
    </row>
    <row r="46" spans="1:32">
      <c r="A46" s="487">
        <v>39</v>
      </c>
      <c r="B46" s="152">
        <v>1</v>
      </c>
      <c r="C46" s="152"/>
      <c r="D46" s="152" t="s">
        <v>1917</v>
      </c>
      <c r="E46" s="152" t="s">
        <v>1836</v>
      </c>
      <c r="F46" s="487">
        <v>80105402</v>
      </c>
      <c r="G46" s="152" t="s">
        <v>1921</v>
      </c>
      <c r="H46" s="488">
        <v>66188803.979999997</v>
      </c>
      <c r="I46" s="487">
        <v>7530475</v>
      </c>
      <c r="J46" s="152"/>
      <c r="K46" s="152">
        <v>0</v>
      </c>
      <c r="L46" s="152">
        <v>0</v>
      </c>
      <c r="M46" s="488">
        <v>126072010.02</v>
      </c>
      <c r="N46" s="153">
        <v>39</v>
      </c>
      <c r="O46" s="152" t="s">
        <v>1838</v>
      </c>
      <c r="P46" s="152" t="s">
        <v>1919</v>
      </c>
      <c r="Q46" s="152" t="s">
        <v>1922</v>
      </c>
      <c r="R46" s="488"/>
      <c r="S46" s="153">
        <f t="shared" si="0"/>
        <v>73719278.979999989</v>
      </c>
      <c r="T46" s="153">
        <v>52352731.039999999</v>
      </c>
      <c r="U46" s="153">
        <v>292426476.91000003</v>
      </c>
      <c r="V46" s="153">
        <v>19924756</v>
      </c>
      <c r="W46" s="153">
        <v>438423242.93000001</v>
      </c>
      <c r="X46" s="153">
        <v>258662983</v>
      </c>
      <c r="Y46" s="153">
        <v>241231846.91</v>
      </c>
      <c r="Z46" s="153">
        <v>0</v>
      </c>
      <c r="AA46" s="153">
        <v>499894829.91000003</v>
      </c>
      <c r="AB46" s="153">
        <v>220071073</v>
      </c>
      <c r="AC46" s="153">
        <v>159941985.5</v>
      </c>
      <c r="AD46" s="153">
        <v>0</v>
      </c>
      <c r="AE46" s="153">
        <v>380013058.5</v>
      </c>
      <c r="AF46" s="489">
        <v>58410184.43</v>
      </c>
    </row>
    <row r="47" spans="1:32">
      <c r="A47" s="487">
        <v>40</v>
      </c>
      <c r="B47" s="152">
        <v>1</v>
      </c>
      <c r="C47" s="152"/>
      <c r="D47" s="152" t="s">
        <v>1917</v>
      </c>
      <c r="E47" s="152" t="s">
        <v>1840</v>
      </c>
      <c r="F47" s="487">
        <v>80105501</v>
      </c>
      <c r="G47" s="152" t="s">
        <v>1923</v>
      </c>
      <c r="H47" s="488">
        <v>54954117.93</v>
      </c>
      <c r="I47" s="488">
        <v>45022533.5</v>
      </c>
      <c r="J47" s="152"/>
      <c r="K47" s="152">
        <v>0</v>
      </c>
      <c r="L47" s="152">
        <v>0</v>
      </c>
      <c r="M47" s="488">
        <v>164265654.99000001</v>
      </c>
      <c r="N47" s="153">
        <v>40</v>
      </c>
      <c r="O47" s="152" t="s">
        <v>1838</v>
      </c>
      <c r="P47" s="152" t="s">
        <v>1919</v>
      </c>
      <c r="Q47" s="152" t="s">
        <v>1924</v>
      </c>
      <c r="R47" s="488"/>
      <c r="S47" s="153">
        <f t="shared" si="0"/>
        <v>99976651.430000007</v>
      </c>
      <c r="T47" s="153">
        <v>64289003.560000002</v>
      </c>
      <c r="U47" s="153">
        <v>431742620</v>
      </c>
      <c r="V47" s="153">
        <v>17596000</v>
      </c>
      <c r="W47" s="153">
        <v>613604274.99000001</v>
      </c>
      <c r="X47" s="153">
        <v>443933912.93000001</v>
      </c>
      <c r="Y47" s="153">
        <v>209096985</v>
      </c>
      <c r="Z47" s="153">
        <v>0</v>
      </c>
      <c r="AA47" s="153">
        <v>653030897.92999995</v>
      </c>
      <c r="AB47" s="153">
        <v>320591799.74000001</v>
      </c>
      <c r="AC47" s="153">
        <v>84399033.5</v>
      </c>
      <c r="AD47" s="153">
        <v>0</v>
      </c>
      <c r="AE47" s="153">
        <v>404990833.24000001</v>
      </c>
      <c r="AF47" s="489">
        <v>208613441.75</v>
      </c>
    </row>
    <row r="48" spans="1:32">
      <c r="A48" s="487">
        <v>41</v>
      </c>
      <c r="B48" s="152">
        <v>1</v>
      </c>
      <c r="C48" s="152"/>
      <c r="D48" s="152" t="s">
        <v>1917</v>
      </c>
      <c r="E48" s="152" t="s">
        <v>1840</v>
      </c>
      <c r="F48" s="487">
        <v>80105502</v>
      </c>
      <c r="G48" s="152" t="s">
        <v>1925</v>
      </c>
      <c r="H48" s="488">
        <v>15978490.460000001</v>
      </c>
      <c r="I48" s="488">
        <v>4328248.28</v>
      </c>
      <c r="J48" s="152"/>
      <c r="K48" s="152">
        <v>0</v>
      </c>
      <c r="L48" s="152">
        <v>0</v>
      </c>
      <c r="M48" s="488">
        <v>74736424.480000004</v>
      </c>
      <c r="N48" s="153">
        <v>41</v>
      </c>
      <c r="O48" s="152" t="s">
        <v>1838</v>
      </c>
      <c r="P48" s="152" t="s">
        <v>1919</v>
      </c>
      <c r="Q48" s="152" t="s">
        <v>1926</v>
      </c>
      <c r="R48" s="488"/>
      <c r="S48" s="153">
        <f t="shared" si="0"/>
        <v>20306738.740000002</v>
      </c>
      <c r="T48" s="153">
        <v>54429685.740000002</v>
      </c>
      <c r="U48" s="153">
        <v>272943599.39999998</v>
      </c>
      <c r="V48" s="153">
        <v>14317440</v>
      </c>
      <c r="W48" s="153">
        <v>361997463.88</v>
      </c>
      <c r="X48" s="153">
        <v>298641808</v>
      </c>
      <c r="Y48" s="153">
        <v>122923543</v>
      </c>
      <c r="Z48" s="153">
        <v>0</v>
      </c>
      <c r="AA48" s="153">
        <v>421565351</v>
      </c>
      <c r="AB48" s="153">
        <v>253899772.96000001</v>
      </c>
      <c r="AC48" s="153">
        <v>92887450</v>
      </c>
      <c r="AD48" s="153">
        <v>0</v>
      </c>
      <c r="AE48" s="153">
        <v>346787222.95999998</v>
      </c>
      <c r="AF48" s="489">
        <v>15210240.92</v>
      </c>
    </row>
    <row r="49" spans="1:32">
      <c r="A49" s="487">
        <v>42</v>
      </c>
      <c r="B49" s="152">
        <v>1</v>
      </c>
      <c r="C49" s="152"/>
      <c r="D49" s="152" t="s">
        <v>1917</v>
      </c>
      <c r="E49" s="152" t="s">
        <v>1840</v>
      </c>
      <c r="F49" s="487">
        <v>80105503</v>
      </c>
      <c r="G49" s="152" t="s">
        <v>1927</v>
      </c>
      <c r="H49" s="488">
        <v>42663618.130000003</v>
      </c>
      <c r="I49" s="488">
        <v>673013.92</v>
      </c>
      <c r="J49" s="152"/>
      <c r="K49" s="152">
        <v>0</v>
      </c>
      <c r="L49" s="152">
        <v>0</v>
      </c>
      <c r="M49" s="488">
        <v>99739718.599999994</v>
      </c>
      <c r="N49" s="153">
        <v>42</v>
      </c>
      <c r="O49" s="152" t="s">
        <v>1838</v>
      </c>
      <c r="P49" s="152" t="s">
        <v>1919</v>
      </c>
      <c r="Q49" s="152" t="s">
        <v>1928</v>
      </c>
      <c r="R49" s="488"/>
      <c r="S49" s="153">
        <f t="shared" si="0"/>
        <v>43336632.050000004</v>
      </c>
      <c r="T49" s="153">
        <v>56403086.549999997</v>
      </c>
      <c r="U49" s="153">
        <v>451472100</v>
      </c>
      <c r="V49" s="153">
        <v>17577000</v>
      </c>
      <c r="W49" s="153">
        <v>568788818.60000002</v>
      </c>
      <c r="X49" s="153">
        <v>317566040</v>
      </c>
      <c r="Y49" s="153">
        <v>112068000</v>
      </c>
      <c r="Z49" s="153">
        <v>0</v>
      </c>
      <c r="AA49" s="153">
        <v>429634040</v>
      </c>
      <c r="AB49" s="153">
        <v>252882138.91999999</v>
      </c>
      <c r="AC49" s="153">
        <v>77551347.290000007</v>
      </c>
      <c r="AD49" s="153">
        <v>0</v>
      </c>
      <c r="AE49" s="153">
        <v>330433486.20999998</v>
      </c>
      <c r="AF49" s="489">
        <v>238355332.38999999</v>
      </c>
    </row>
    <row r="50" spans="1:32">
      <c r="A50" s="487">
        <v>43</v>
      </c>
      <c r="B50" s="152">
        <v>1</v>
      </c>
      <c r="C50" s="152"/>
      <c r="D50" s="152" t="s">
        <v>1917</v>
      </c>
      <c r="E50" s="152" t="s">
        <v>1840</v>
      </c>
      <c r="F50" s="487">
        <v>80105504</v>
      </c>
      <c r="G50" s="152" t="s">
        <v>1929</v>
      </c>
      <c r="H50" s="152">
        <v>0</v>
      </c>
      <c r="I50" s="487">
        <v>26050000</v>
      </c>
      <c r="J50" s="152"/>
      <c r="K50" s="152">
        <v>0</v>
      </c>
      <c r="L50" s="152">
        <v>0</v>
      </c>
      <c r="M50" s="488">
        <v>55092557.310000002</v>
      </c>
      <c r="N50" s="153">
        <v>43</v>
      </c>
      <c r="O50" s="152" t="s">
        <v>1838</v>
      </c>
      <c r="P50" s="152" t="s">
        <v>1919</v>
      </c>
      <c r="Q50" s="152" t="s">
        <v>1930</v>
      </c>
      <c r="R50" s="488"/>
      <c r="S50" s="153">
        <f t="shared" si="0"/>
        <v>26050000</v>
      </c>
      <c r="T50" s="153">
        <v>29042557.309999999</v>
      </c>
      <c r="U50" s="153">
        <v>211444860</v>
      </c>
      <c r="V50" s="153">
        <v>17580000</v>
      </c>
      <c r="W50" s="153">
        <v>284117417.31</v>
      </c>
      <c r="X50" s="153">
        <v>205839852.88999999</v>
      </c>
      <c r="Y50" s="153">
        <v>88900000</v>
      </c>
      <c r="Z50" s="153">
        <v>0</v>
      </c>
      <c r="AA50" s="153">
        <v>294739852.88999999</v>
      </c>
      <c r="AB50" s="153">
        <v>178556589.00999999</v>
      </c>
      <c r="AC50" s="153">
        <v>85609996</v>
      </c>
      <c r="AD50" s="153">
        <v>0</v>
      </c>
      <c r="AE50" s="153">
        <v>264166585.00999999</v>
      </c>
      <c r="AF50" s="489">
        <v>19950832.300000001</v>
      </c>
    </row>
    <row r="51" spans="1:32">
      <c r="A51" s="487">
        <v>44</v>
      </c>
      <c r="B51" s="152">
        <v>1</v>
      </c>
      <c r="C51" s="152"/>
      <c r="D51" s="152" t="s">
        <v>1931</v>
      </c>
      <c r="E51" s="152" t="s">
        <v>1836</v>
      </c>
      <c r="F51" s="487">
        <v>80106401</v>
      </c>
      <c r="G51" s="152" t="s">
        <v>1932</v>
      </c>
      <c r="H51" s="488">
        <v>25980343.25</v>
      </c>
      <c r="I51" s="488">
        <v>37025351.810000002</v>
      </c>
      <c r="J51" s="152"/>
      <c r="K51" s="152">
        <v>0</v>
      </c>
      <c r="L51" s="488">
        <v>12245457.5</v>
      </c>
      <c r="M51" s="488">
        <v>168057602.53999999</v>
      </c>
      <c r="N51" s="153">
        <v>44</v>
      </c>
      <c r="O51" s="152" t="s">
        <v>1838</v>
      </c>
      <c r="P51" s="152" t="s">
        <v>1067</v>
      </c>
      <c r="Q51" s="152" t="s">
        <v>1933</v>
      </c>
      <c r="R51" s="488"/>
      <c r="S51" s="153">
        <f t="shared" si="0"/>
        <v>75251152.560000002</v>
      </c>
      <c r="T51" s="153">
        <v>92806449.980000004</v>
      </c>
      <c r="U51" s="153">
        <v>518003573.94999999</v>
      </c>
      <c r="V51" s="153">
        <v>32149000</v>
      </c>
      <c r="W51" s="153">
        <v>718210176.49000001</v>
      </c>
      <c r="X51" s="153">
        <v>462362550</v>
      </c>
      <c r="Y51" s="153">
        <v>264961572</v>
      </c>
      <c r="Z51" s="153">
        <v>3000000</v>
      </c>
      <c r="AA51" s="153">
        <v>730324122</v>
      </c>
      <c r="AB51" s="153">
        <v>403808832.25999999</v>
      </c>
      <c r="AC51" s="153">
        <v>240528094</v>
      </c>
      <c r="AD51" s="153">
        <v>2003399.49</v>
      </c>
      <c r="AE51" s="153">
        <v>646340325.75</v>
      </c>
      <c r="AF51" s="489">
        <v>71869850.739999995</v>
      </c>
    </row>
    <row r="52" spans="1:32">
      <c r="A52" s="487">
        <v>45</v>
      </c>
      <c r="B52" s="152">
        <v>1</v>
      </c>
      <c r="C52" s="152"/>
      <c r="D52" s="152" t="s">
        <v>1931</v>
      </c>
      <c r="E52" s="152" t="s">
        <v>1836</v>
      </c>
      <c r="F52" s="487">
        <v>80106402</v>
      </c>
      <c r="G52" s="152" t="s">
        <v>1934</v>
      </c>
      <c r="H52" s="488">
        <v>42862960.57</v>
      </c>
      <c r="I52" s="488">
        <v>14054435.58</v>
      </c>
      <c r="J52" s="152"/>
      <c r="K52" s="152">
        <v>0</v>
      </c>
      <c r="L52" s="487">
        <v>1570297</v>
      </c>
      <c r="M52" s="488">
        <v>122450184.54000001</v>
      </c>
      <c r="N52" s="153">
        <v>45</v>
      </c>
      <c r="O52" s="152" t="s">
        <v>1838</v>
      </c>
      <c r="P52" s="152" t="s">
        <v>1067</v>
      </c>
      <c r="Q52" s="152" t="s">
        <v>1935</v>
      </c>
      <c r="R52" s="488"/>
      <c r="S52" s="153">
        <f t="shared" si="0"/>
        <v>58487693.149999999</v>
      </c>
      <c r="T52" s="153">
        <v>63962491.390000001</v>
      </c>
      <c r="U52" s="153">
        <v>317522070</v>
      </c>
      <c r="V52" s="153">
        <v>23033000</v>
      </c>
      <c r="W52" s="153">
        <v>463005254.54000002</v>
      </c>
      <c r="X52" s="153">
        <v>316374436</v>
      </c>
      <c r="Y52" s="153">
        <v>161008295.09999999</v>
      </c>
      <c r="Z52" s="153">
        <v>0</v>
      </c>
      <c r="AA52" s="153">
        <v>477382731.10000002</v>
      </c>
      <c r="AB52" s="153">
        <v>265210689.16</v>
      </c>
      <c r="AC52" s="153">
        <v>125325187.8</v>
      </c>
      <c r="AD52" s="153">
        <v>0</v>
      </c>
      <c r="AE52" s="153">
        <v>390535876.95999998</v>
      </c>
      <c r="AF52" s="489">
        <v>72469377.579999998</v>
      </c>
    </row>
    <row r="53" spans="1:32">
      <c r="A53" s="487">
        <v>46</v>
      </c>
      <c r="B53" s="152">
        <v>1</v>
      </c>
      <c r="C53" s="152"/>
      <c r="D53" s="152" t="s">
        <v>1931</v>
      </c>
      <c r="E53" s="152" t="s">
        <v>1836</v>
      </c>
      <c r="F53" s="487">
        <v>80106403</v>
      </c>
      <c r="G53" s="152" t="s">
        <v>1936</v>
      </c>
      <c r="H53" s="488">
        <v>28069808.07</v>
      </c>
      <c r="I53" s="488">
        <v>12281637.83</v>
      </c>
      <c r="J53" s="152"/>
      <c r="K53" s="152">
        <v>0</v>
      </c>
      <c r="L53" s="152">
        <v>0</v>
      </c>
      <c r="M53" s="488">
        <v>112584653.38</v>
      </c>
      <c r="N53" s="153">
        <v>46</v>
      </c>
      <c r="O53" s="152" t="s">
        <v>1838</v>
      </c>
      <c r="P53" s="152" t="s">
        <v>1067</v>
      </c>
      <c r="Q53" s="152" t="s">
        <v>1937</v>
      </c>
      <c r="R53" s="488"/>
      <c r="S53" s="153">
        <f t="shared" si="0"/>
        <v>40351445.899999999</v>
      </c>
      <c r="T53" s="153">
        <v>72233207.480000004</v>
      </c>
      <c r="U53" s="153">
        <v>447937285</v>
      </c>
      <c r="V53" s="153">
        <v>21721000</v>
      </c>
      <c r="W53" s="153">
        <v>582242938.38</v>
      </c>
      <c r="X53" s="153">
        <v>429338280</v>
      </c>
      <c r="Y53" s="153">
        <v>198502209</v>
      </c>
      <c r="Z53" s="153">
        <v>0</v>
      </c>
      <c r="AA53" s="153">
        <v>627840489</v>
      </c>
      <c r="AB53" s="153">
        <v>368524870.58999997</v>
      </c>
      <c r="AC53" s="153">
        <v>159988822.50999999</v>
      </c>
      <c r="AD53" s="153">
        <v>0</v>
      </c>
      <c r="AE53" s="153">
        <v>528513693.10000002</v>
      </c>
      <c r="AF53" s="489">
        <v>53729245.280000001</v>
      </c>
    </row>
    <row r="54" spans="1:32">
      <c r="A54" s="487">
        <v>47</v>
      </c>
      <c r="B54" s="152">
        <v>1</v>
      </c>
      <c r="C54" s="152"/>
      <c r="D54" s="152" t="s">
        <v>1931</v>
      </c>
      <c r="E54" s="152" t="s">
        <v>1840</v>
      </c>
      <c r="F54" s="487">
        <v>80106501</v>
      </c>
      <c r="G54" s="152" t="s">
        <v>1938</v>
      </c>
      <c r="H54" s="488">
        <v>83376957.620000005</v>
      </c>
      <c r="I54" s="488">
        <v>-33046245.809999999</v>
      </c>
      <c r="J54" s="152"/>
      <c r="K54" s="152">
        <v>0</v>
      </c>
      <c r="L54" s="487">
        <v>1717868</v>
      </c>
      <c r="M54" s="488">
        <v>107761176.84999999</v>
      </c>
      <c r="N54" s="153">
        <v>47</v>
      </c>
      <c r="O54" s="152" t="s">
        <v>1838</v>
      </c>
      <c r="P54" s="152" t="s">
        <v>1067</v>
      </c>
      <c r="Q54" s="152" t="s">
        <v>1939</v>
      </c>
      <c r="R54" s="488"/>
      <c r="S54" s="153">
        <f t="shared" si="0"/>
        <v>52048579.810000002</v>
      </c>
      <c r="T54" s="153">
        <v>55712597.039999999</v>
      </c>
      <c r="U54" s="153">
        <v>305825392.5</v>
      </c>
      <c r="V54" s="153">
        <v>19413000</v>
      </c>
      <c r="W54" s="153">
        <v>432999569.35000002</v>
      </c>
      <c r="X54" s="153">
        <v>289188720</v>
      </c>
      <c r="Y54" s="153">
        <v>155649170</v>
      </c>
      <c r="Z54" s="153">
        <v>0</v>
      </c>
      <c r="AA54" s="153">
        <v>444837890</v>
      </c>
      <c r="AB54" s="153">
        <v>222995104.77000001</v>
      </c>
      <c r="AC54" s="153">
        <v>119802584.86</v>
      </c>
      <c r="AD54" s="153">
        <v>0</v>
      </c>
      <c r="AE54" s="153">
        <v>342797689.63</v>
      </c>
      <c r="AF54" s="489">
        <v>90201879.719999999</v>
      </c>
    </row>
    <row r="55" spans="1:32">
      <c r="A55" s="487">
        <v>48</v>
      </c>
      <c r="B55" s="152">
        <v>1</v>
      </c>
      <c r="C55" s="152"/>
      <c r="D55" s="152" t="s">
        <v>1931</v>
      </c>
      <c r="E55" s="152" t="s">
        <v>1840</v>
      </c>
      <c r="F55" s="487">
        <v>80106502</v>
      </c>
      <c r="G55" s="152" t="s">
        <v>1940</v>
      </c>
      <c r="H55" s="488">
        <v>84937843.609999999</v>
      </c>
      <c r="I55" s="488">
        <v>4972843.05</v>
      </c>
      <c r="J55" s="152"/>
      <c r="K55" s="152">
        <v>0</v>
      </c>
      <c r="L55" s="152">
        <v>0</v>
      </c>
      <c r="M55" s="488">
        <v>151480716.90000001</v>
      </c>
      <c r="N55" s="153">
        <v>48</v>
      </c>
      <c r="O55" s="152" t="s">
        <v>1838</v>
      </c>
      <c r="P55" s="152" t="s">
        <v>1067</v>
      </c>
      <c r="Q55" s="152" t="s">
        <v>1941</v>
      </c>
      <c r="R55" s="488"/>
      <c r="S55" s="153">
        <f t="shared" si="0"/>
        <v>89910686.659999996</v>
      </c>
      <c r="T55" s="153">
        <v>61570030.240000002</v>
      </c>
      <c r="U55" s="153">
        <v>355557350</v>
      </c>
      <c r="V55" s="153">
        <v>21791000</v>
      </c>
      <c r="W55" s="153">
        <v>528829066.89999998</v>
      </c>
      <c r="X55" s="153">
        <v>356322246</v>
      </c>
      <c r="Y55" s="153">
        <v>172592306</v>
      </c>
      <c r="Z55" s="153">
        <v>0</v>
      </c>
      <c r="AA55" s="153">
        <v>528914552</v>
      </c>
      <c r="AB55" s="153">
        <v>299412383.44999999</v>
      </c>
      <c r="AC55" s="153">
        <v>105085210.02</v>
      </c>
      <c r="AD55" s="153">
        <v>0</v>
      </c>
      <c r="AE55" s="153">
        <v>404497593.47000003</v>
      </c>
      <c r="AF55" s="489">
        <v>124331473.43000001</v>
      </c>
    </row>
    <row r="56" spans="1:32">
      <c r="A56" s="487">
        <v>49</v>
      </c>
      <c r="B56" s="152">
        <v>1</v>
      </c>
      <c r="C56" s="152"/>
      <c r="D56" s="152" t="s">
        <v>1931</v>
      </c>
      <c r="E56" s="152" t="s">
        <v>1840</v>
      </c>
      <c r="F56" s="487">
        <v>80106503</v>
      </c>
      <c r="G56" s="152" t="s">
        <v>1942</v>
      </c>
      <c r="H56" s="488">
        <v>28109471.280000001</v>
      </c>
      <c r="I56" s="488">
        <v>7382654.7199999997</v>
      </c>
      <c r="J56" s="152"/>
      <c r="K56" s="152">
        <v>0</v>
      </c>
      <c r="L56" s="487">
        <v>6875515</v>
      </c>
      <c r="M56" s="488">
        <v>96611860.599999994</v>
      </c>
      <c r="N56" s="153">
        <v>49</v>
      </c>
      <c r="O56" s="152" t="s">
        <v>1838</v>
      </c>
      <c r="P56" s="152" t="s">
        <v>1067</v>
      </c>
      <c r="Q56" s="152" t="s">
        <v>1943</v>
      </c>
      <c r="R56" s="488"/>
      <c r="S56" s="153">
        <f t="shared" si="0"/>
        <v>42367641</v>
      </c>
      <c r="T56" s="153">
        <v>54244219.600000001</v>
      </c>
      <c r="U56" s="153">
        <v>304266109</v>
      </c>
      <c r="V56" s="153">
        <v>21189000</v>
      </c>
      <c r="W56" s="153">
        <v>422066969.60000002</v>
      </c>
      <c r="X56" s="153">
        <v>261498382</v>
      </c>
      <c r="Y56" s="153">
        <v>185946076</v>
      </c>
      <c r="Z56" s="153">
        <v>0</v>
      </c>
      <c r="AA56" s="153">
        <v>447444458</v>
      </c>
      <c r="AB56" s="153">
        <v>225349399</v>
      </c>
      <c r="AC56" s="153">
        <v>149159329</v>
      </c>
      <c r="AD56" s="153">
        <v>0</v>
      </c>
      <c r="AE56" s="153">
        <v>374508728</v>
      </c>
      <c r="AF56" s="489">
        <v>47558241.600000001</v>
      </c>
    </row>
    <row r="57" spans="1:32">
      <c r="A57" s="487">
        <v>50</v>
      </c>
      <c r="B57" s="152">
        <v>1</v>
      </c>
      <c r="C57" s="152"/>
      <c r="D57" s="152" t="s">
        <v>1931</v>
      </c>
      <c r="E57" s="152" t="s">
        <v>1840</v>
      </c>
      <c r="F57" s="487">
        <v>80106504</v>
      </c>
      <c r="G57" s="152" t="s">
        <v>1944</v>
      </c>
      <c r="H57" s="488">
        <v>29694866.789999999</v>
      </c>
      <c r="I57" s="488">
        <v>14784611.85</v>
      </c>
      <c r="J57" s="152"/>
      <c r="K57" s="152">
        <v>0</v>
      </c>
      <c r="L57" s="488">
        <v>2774434.5</v>
      </c>
      <c r="M57" s="488">
        <v>112420606.12</v>
      </c>
      <c r="N57" s="153">
        <v>50</v>
      </c>
      <c r="O57" s="152" t="s">
        <v>1838</v>
      </c>
      <c r="P57" s="152" t="s">
        <v>1067</v>
      </c>
      <c r="Q57" s="152" t="s">
        <v>1945</v>
      </c>
      <c r="R57" s="488"/>
      <c r="S57" s="153">
        <f t="shared" si="0"/>
        <v>47253913.140000001</v>
      </c>
      <c r="T57" s="153">
        <v>65166692.979999997</v>
      </c>
      <c r="U57" s="153">
        <v>301637177.17000002</v>
      </c>
      <c r="V57" s="153">
        <v>19512000</v>
      </c>
      <c r="W57" s="153">
        <v>433569783.29000002</v>
      </c>
      <c r="X57" s="153">
        <v>330341750</v>
      </c>
      <c r="Y57" s="153">
        <v>117984000</v>
      </c>
      <c r="Z57" s="153">
        <v>0</v>
      </c>
      <c r="AA57" s="153">
        <v>448325750</v>
      </c>
      <c r="AB57" s="153">
        <v>273862458.77999997</v>
      </c>
      <c r="AC57" s="153">
        <v>94455689</v>
      </c>
      <c r="AD57" s="153">
        <v>0</v>
      </c>
      <c r="AE57" s="153">
        <v>368318147.77999997</v>
      </c>
      <c r="AF57" s="489">
        <v>65251635.509999998</v>
      </c>
    </row>
    <row r="58" spans="1:32">
      <c r="A58" s="487">
        <v>51</v>
      </c>
      <c r="B58" s="152">
        <v>1</v>
      </c>
      <c r="C58" s="152"/>
      <c r="D58" s="152" t="s">
        <v>1946</v>
      </c>
      <c r="E58" s="152" t="s">
        <v>1836</v>
      </c>
      <c r="F58" s="487">
        <v>80107401</v>
      </c>
      <c r="G58" s="152" t="s">
        <v>1947</v>
      </c>
      <c r="H58" s="488">
        <v>88348993.989999995</v>
      </c>
      <c r="I58" s="488">
        <v>20977920.859999999</v>
      </c>
      <c r="J58" s="152"/>
      <c r="K58" s="152">
        <v>0</v>
      </c>
      <c r="L58" s="152">
        <v>0</v>
      </c>
      <c r="M58" s="488">
        <v>188492777.88999999</v>
      </c>
      <c r="N58" s="153">
        <v>51</v>
      </c>
      <c r="O58" s="152" t="s">
        <v>1838</v>
      </c>
      <c r="P58" s="152" t="s">
        <v>1948</v>
      </c>
      <c r="Q58" s="152" t="s">
        <v>1949</v>
      </c>
      <c r="R58" s="488"/>
      <c r="S58" s="153">
        <f t="shared" si="0"/>
        <v>109326914.84999999</v>
      </c>
      <c r="T58" s="153">
        <v>79165863.040000007</v>
      </c>
      <c r="U58" s="153">
        <v>388481746.22000003</v>
      </c>
      <c r="V58" s="153">
        <v>26956952</v>
      </c>
      <c r="W58" s="153">
        <v>603931476.11000001</v>
      </c>
      <c r="X58" s="153">
        <v>427068252.50999999</v>
      </c>
      <c r="Y58" s="153">
        <v>229821760.80000001</v>
      </c>
      <c r="Z58" s="153">
        <v>0</v>
      </c>
      <c r="AA58" s="153">
        <v>656890013.30999994</v>
      </c>
      <c r="AB58" s="153">
        <v>382353089.31999999</v>
      </c>
      <c r="AC58" s="153">
        <v>175852626.69</v>
      </c>
      <c r="AD58" s="153">
        <v>0</v>
      </c>
      <c r="AE58" s="153">
        <v>558205716.00999999</v>
      </c>
      <c r="AF58" s="489">
        <v>45725760.100000001</v>
      </c>
    </row>
    <row r="59" spans="1:32">
      <c r="A59" s="487">
        <v>52</v>
      </c>
      <c r="B59" s="152">
        <v>1</v>
      </c>
      <c r="C59" s="152"/>
      <c r="D59" s="152" t="s">
        <v>1946</v>
      </c>
      <c r="E59" s="152" t="s">
        <v>1836</v>
      </c>
      <c r="F59" s="487">
        <v>80107402</v>
      </c>
      <c r="G59" s="152" t="s">
        <v>1950</v>
      </c>
      <c r="H59" s="488">
        <v>25445215.829999998</v>
      </c>
      <c r="I59" s="487">
        <v>15000000</v>
      </c>
      <c r="J59" s="152"/>
      <c r="K59" s="488">
        <v>9314206.9299999997</v>
      </c>
      <c r="L59" s="152">
        <v>0</v>
      </c>
      <c r="M59" s="488">
        <v>128668444.75</v>
      </c>
      <c r="N59" s="153">
        <v>52</v>
      </c>
      <c r="O59" s="152" t="s">
        <v>1838</v>
      </c>
      <c r="P59" s="152" t="s">
        <v>1948</v>
      </c>
      <c r="Q59" s="152" t="s">
        <v>1951</v>
      </c>
      <c r="R59" s="488"/>
      <c r="S59" s="153">
        <f t="shared" si="0"/>
        <v>49759422.759999998</v>
      </c>
      <c r="T59" s="153">
        <v>88223228.920000002</v>
      </c>
      <c r="U59" s="153">
        <v>466500850</v>
      </c>
      <c r="V59" s="153">
        <v>23072000</v>
      </c>
      <c r="W59" s="153">
        <v>627555501.67999995</v>
      </c>
      <c r="X59" s="153">
        <v>435809704.00999999</v>
      </c>
      <c r="Y59" s="153">
        <v>210270321.81999999</v>
      </c>
      <c r="Z59" s="153">
        <v>0</v>
      </c>
      <c r="AA59" s="153">
        <v>646080025.83000004</v>
      </c>
      <c r="AB59" s="153">
        <v>368635794.16000003</v>
      </c>
      <c r="AC59" s="153">
        <v>150807183</v>
      </c>
      <c r="AD59" s="153">
        <v>0</v>
      </c>
      <c r="AE59" s="153">
        <v>519442977.16000003</v>
      </c>
      <c r="AF59" s="489">
        <v>108112524.52</v>
      </c>
    </row>
    <row r="60" spans="1:32">
      <c r="A60" s="487">
        <v>53</v>
      </c>
      <c r="B60" s="152">
        <v>1</v>
      </c>
      <c r="C60" s="152"/>
      <c r="D60" s="152" t="s">
        <v>1946</v>
      </c>
      <c r="E60" s="152" t="s">
        <v>1840</v>
      </c>
      <c r="F60" s="487">
        <v>80107501</v>
      </c>
      <c r="G60" s="152" t="s">
        <v>1952</v>
      </c>
      <c r="H60" s="488">
        <v>46369540.399999999</v>
      </c>
      <c r="I60" s="488">
        <v>34372585.590000004</v>
      </c>
      <c r="J60" s="152"/>
      <c r="K60" s="152">
        <v>0</v>
      </c>
      <c r="L60" s="152">
        <v>0</v>
      </c>
      <c r="M60" s="488">
        <v>140274075.84</v>
      </c>
      <c r="N60" s="153">
        <v>53</v>
      </c>
      <c r="O60" s="152" t="s">
        <v>1838</v>
      </c>
      <c r="P60" s="152" t="s">
        <v>1948</v>
      </c>
      <c r="Q60" s="152" t="s">
        <v>1953</v>
      </c>
      <c r="R60" s="488"/>
      <c r="S60" s="153">
        <f t="shared" si="0"/>
        <v>80742125.99000001</v>
      </c>
      <c r="T60" s="153">
        <v>59531949.850000001</v>
      </c>
      <c r="U60" s="153">
        <v>326356443</v>
      </c>
      <c r="V60" s="153">
        <v>20526000</v>
      </c>
      <c r="W60" s="153">
        <v>487156518.83999997</v>
      </c>
      <c r="X60" s="153">
        <v>297830722</v>
      </c>
      <c r="Y60" s="153">
        <v>178806091</v>
      </c>
      <c r="Z60" s="153">
        <v>0</v>
      </c>
      <c r="AA60" s="153">
        <v>476636813</v>
      </c>
      <c r="AB60" s="153">
        <v>233369826</v>
      </c>
      <c r="AC60" s="153">
        <v>124095764</v>
      </c>
      <c r="AD60" s="153">
        <v>0</v>
      </c>
      <c r="AE60" s="153">
        <v>357465590</v>
      </c>
      <c r="AF60" s="489">
        <v>129690928.84</v>
      </c>
    </row>
    <row r="61" spans="1:32">
      <c r="A61" s="487">
        <v>54</v>
      </c>
      <c r="B61" s="152">
        <v>1</v>
      </c>
      <c r="C61" s="152"/>
      <c r="D61" s="152" t="s">
        <v>1946</v>
      </c>
      <c r="E61" s="152" t="s">
        <v>1840</v>
      </c>
      <c r="F61" s="487">
        <v>80107502</v>
      </c>
      <c r="G61" s="152" t="s">
        <v>1954</v>
      </c>
      <c r="H61" s="488">
        <v>1633809.16</v>
      </c>
      <c r="I61" s="488">
        <v>2970440.81</v>
      </c>
      <c r="J61" s="152"/>
      <c r="K61" s="152">
        <v>0</v>
      </c>
      <c r="L61" s="152">
        <v>0</v>
      </c>
      <c r="M61" s="488">
        <v>66288980.299999997</v>
      </c>
      <c r="N61" s="153">
        <v>54</v>
      </c>
      <c r="O61" s="152" t="s">
        <v>1838</v>
      </c>
      <c r="P61" s="152" t="s">
        <v>1948</v>
      </c>
      <c r="Q61" s="152" t="s">
        <v>1955</v>
      </c>
      <c r="R61" s="488"/>
      <c r="S61" s="153">
        <f t="shared" si="0"/>
        <v>4604249.97</v>
      </c>
      <c r="T61" s="153">
        <v>61684730.329999998</v>
      </c>
      <c r="U61" s="153">
        <v>301011350</v>
      </c>
      <c r="V61" s="153">
        <v>19226000</v>
      </c>
      <c r="W61" s="153">
        <v>386526330.30000001</v>
      </c>
      <c r="X61" s="153">
        <v>269070830</v>
      </c>
      <c r="Y61" s="153">
        <v>135449650</v>
      </c>
      <c r="Z61" s="153">
        <v>0</v>
      </c>
      <c r="AA61" s="153">
        <v>404520480</v>
      </c>
      <c r="AB61" s="153">
        <v>225004527.21000001</v>
      </c>
      <c r="AC61" s="153">
        <v>100803742.41</v>
      </c>
      <c r="AD61" s="153">
        <v>0</v>
      </c>
      <c r="AE61" s="153">
        <v>325808269.62</v>
      </c>
      <c r="AF61" s="489">
        <v>60718060.68</v>
      </c>
    </row>
    <row r="62" spans="1:32">
      <c r="A62" s="487">
        <v>55</v>
      </c>
      <c r="B62" s="152">
        <v>1</v>
      </c>
      <c r="C62" s="152"/>
      <c r="D62" s="152" t="s">
        <v>1946</v>
      </c>
      <c r="E62" s="152" t="s">
        <v>1840</v>
      </c>
      <c r="F62" s="487">
        <v>80107503</v>
      </c>
      <c r="G62" s="152" t="s">
        <v>1956</v>
      </c>
      <c r="H62" s="488">
        <v>41254962.939999998</v>
      </c>
      <c r="I62" s="488">
        <v>3412469.36</v>
      </c>
      <c r="J62" s="152"/>
      <c r="K62" s="152">
        <v>0</v>
      </c>
      <c r="L62" s="152">
        <v>0</v>
      </c>
      <c r="M62" s="488">
        <v>105639815.02</v>
      </c>
      <c r="N62" s="153">
        <v>55</v>
      </c>
      <c r="O62" s="152" t="s">
        <v>1838</v>
      </c>
      <c r="P62" s="152" t="s">
        <v>1948</v>
      </c>
      <c r="Q62" s="152" t="s">
        <v>1957</v>
      </c>
      <c r="R62" s="488"/>
      <c r="S62" s="153">
        <f t="shared" si="0"/>
        <v>44667432.299999997</v>
      </c>
      <c r="T62" s="153">
        <v>60972382.719999999</v>
      </c>
      <c r="U62" s="153">
        <v>352438954.17000002</v>
      </c>
      <c r="V62" s="153">
        <v>29618662.41</v>
      </c>
      <c r="W62" s="153">
        <v>487697431.60000002</v>
      </c>
      <c r="X62" s="153">
        <v>280141545</v>
      </c>
      <c r="Y62" s="153">
        <v>216293962.94</v>
      </c>
      <c r="Z62" s="153">
        <v>0</v>
      </c>
      <c r="AA62" s="153">
        <v>496435507.94</v>
      </c>
      <c r="AB62" s="153">
        <v>229651529</v>
      </c>
      <c r="AC62" s="153">
        <v>167071448</v>
      </c>
      <c r="AD62" s="153">
        <v>0</v>
      </c>
      <c r="AE62" s="153">
        <v>396722977</v>
      </c>
      <c r="AF62" s="489">
        <v>90974454.599999994</v>
      </c>
    </row>
    <row r="63" spans="1:32">
      <c r="A63" s="487">
        <v>56</v>
      </c>
      <c r="B63" s="152">
        <v>1</v>
      </c>
      <c r="C63" s="152"/>
      <c r="D63" s="152" t="s">
        <v>1946</v>
      </c>
      <c r="E63" s="152" t="s">
        <v>1840</v>
      </c>
      <c r="F63" s="487">
        <v>80107504</v>
      </c>
      <c r="G63" s="152" t="s">
        <v>1958</v>
      </c>
      <c r="H63" s="488">
        <v>47077187.850000001</v>
      </c>
      <c r="I63" s="487">
        <v>18444120</v>
      </c>
      <c r="J63" s="152"/>
      <c r="K63" s="152">
        <v>0</v>
      </c>
      <c r="L63" s="152">
        <v>0</v>
      </c>
      <c r="M63" s="488">
        <v>116741440.64</v>
      </c>
      <c r="N63" s="153">
        <v>56</v>
      </c>
      <c r="O63" s="152" t="s">
        <v>1838</v>
      </c>
      <c r="P63" s="152" t="s">
        <v>1948</v>
      </c>
      <c r="Q63" s="152" t="s">
        <v>1959</v>
      </c>
      <c r="R63" s="488"/>
      <c r="S63" s="153">
        <f t="shared" si="0"/>
        <v>65521307.850000001</v>
      </c>
      <c r="T63" s="153">
        <v>51220132.789999999</v>
      </c>
      <c r="U63" s="153">
        <v>260566595</v>
      </c>
      <c r="V63" s="153">
        <v>19359000</v>
      </c>
      <c r="W63" s="153">
        <v>396667035.63999999</v>
      </c>
      <c r="X63" s="153">
        <v>261732346</v>
      </c>
      <c r="Y63" s="153">
        <v>131042286.84999999</v>
      </c>
      <c r="Z63" s="153">
        <v>0</v>
      </c>
      <c r="AA63" s="153">
        <v>392774632.85000002</v>
      </c>
      <c r="AB63" s="153">
        <v>220019308</v>
      </c>
      <c r="AC63" s="153">
        <v>111449991.37</v>
      </c>
      <c r="AD63" s="153">
        <v>0</v>
      </c>
      <c r="AE63" s="153">
        <v>331469299.37</v>
      </c>
      <c r="AF63" s="489">
        <v>65197736.270000003</v>
      </c>
    </row>
    <row r="64" spans="1:32">
      <c r="A64" s="487">
        <v>57</v>
      </c>
      <c r="B64" s="152">
        <v>1</v>
      </c>
      <c r="C64" s="152"/>
      <c r="D64" s="152" t="s">
        <v>1946</v>
      </c>
      <c r="E64" s="152" t="s">
        <v>1840</v>
      </c>
      <c r="F64" s="487">
        <v>80107505</v>
      </c>
      <c r="G64" s="152" t="s">
        <v>1960</v>
      </c>
      <c r="H64" s="488">
        <v>59756480.439999998</v>
      </c>
      <c r="I64" s="488">
        <v>188942.5</v>
      </c>
      <c r="J64" s="152"/>
      <c r="K64" s="152">
        <v>0</v>
      </c>
      <c r="L64" s="152">
        <v>0</v>
      </c>
      <c r="M64" s="488">
        <v>121196627.51000001</v>
      </c>
      <c r="N64" s="153">
        <v>57</v>
      </c>
      <c r="O64" s="152" t="s">
        <v>1838</v>
      </c>
      <c r="P64" s="152" t="s">
        <v>1948</v>
      </c>
      <c r="Q64" s="152" t="s">
        <v>1961</v>
      </c>
      <c r="R64" s="488"/>
      <c r="S64" s="153">
        <f t="shared" si="0"/>
        <v>59945422.939999998</v>
      </c>
      <c r="T64" s="153">
        <v>61251204.57</v>
      </c>
      <c r="U64" s="153">
        <v>339018289</v>
      </c>
      <c r="V64" s="153">
        <v>18998000</v>
      </c>
      <c r="W64" s="153">
        <v>479212916.50999999</v>
      </c>
      <c r="X64" s="153">
        <v>289728560</v>
      </c>
      <c r="Y64" s="153">
        <v>193392243</v>
      </c>
      <c r="Z64" s="153">
        <v>0</v>
      </c>
      <c r="AA64" s="153">
        <v>483120803</v>
      </c>
      <c r="AB64" s="153">
        <v>212383093.97</v>
      </c>
      <c r="AC64" s="153">
        <v>128016035.02</v>
      </c>
      <c r="AD64" s="153">
        <v>0</v>
      </c>
      <c r="AE64" s="153">
        <v>340399128.99000001</v>
      </c>
      <c r="AF64" s="489">
        <v>138813787.52000001</v>
      </c>
    </row>
    <row r="65" spans="1:32">
      <c r="A65" s="487">
        <v>58</v>
      </c>
      <c r="B65" s="152">
        <v>1</v>
      </c>
      <c r="C65" s="152"/>
      <c r="D65" s="152" t="s">
        <v>1946</v>
      </c>
      <c r="E65" s="152" t="s">
        <v>1840</v>
      </c>
      <c r="F65" s="487">
        <v>80107506</v>
      </c>
      <c r="G65" s="152" t="s">
        <v>1962</v>
      </c>
      <c r="H65" s="152">
        <v>0</v>
      </c>
      <c r="I65" s="488">
        <v>19343994.68</v>
      </c>
      <c r="J65" s="152"/>
      <c r="K65" s="152">
        <v>0</v>
      </c>
      <c r="L65" s="152">
        <v>0</v>
      </c>
      <c r="M65" s="488">
        <v>70847006.170000002</v>
      </c>
      <c r="N65" s="153">
        <v>58</v>
      </c>
      <c r="O65" s="152" t="s">
        <v>1838</v>
      </c>
      <c r="P65" s="152" t="s">
        <v>1948</v>
      </c>
      <c r="Q65" s="152" t="s">
        <v>1963</v>
      </c>
      <c r="R65" s="488"/>
      <c r="S65" s="153">
        <f t="shared" si="0"/>
        <v>19343994.68</v>
      </c>
      <c r="T65" s="153">
        <v>51503011.490000002</v>
      </c>
      <c r="U65" s="153">
        <v>263268810</v>
      </c>
      <c r="V65" s="153">
        <v>28551000</v>
      </c>
      <c r="W65" s="153">
        <v>362666816.17000002</v>
      </c>
      <c r="X65" s="153">
        <v>267533580</v>
      </c>
      <c r="Y65" s="153">
        <v>107636438</v>
      </c>
      <c r="Z65" s="153">
        <v>0</v>
      </c>
      <c r="AA65" s="153">
        <v>375170018</v>
      </c>
      <c r="AB65" s="153">
        <v>220699637.80000001</v>
      </c>
      <c r="AC65" s="153">
        <v>86728535</v>
      </c>
      <c r="AD65" s="153">
        <v>0</v>
      </c>
      <c r="AE65" s="153">
        <v>307428172.80000001</v>
      </c>
      <c r="AF65" s="489">
        <v>55238643.369999997</v>
      </c>
    </row>
    <row r="66" spans="1:32">
      <c r="A66" s="487">
        <v>59</v>
      </c>
      <c r="B66" s="152">
        <v>1</v>
      </c>
      <c r="C66" s="152"/>
      <c r="D66" s="152" t="s">
        <v>1946</v>
      </c>
      <c r="E66" s="152" t="s">
        <v>1840</v>
      </c>
      <c r="F66" s="487">
        <v>80107507</v>
      </c>
      <c r="G66" s="152" t="s">
        <v>1964</v>
      </c>
      <c r="H66" s="487">
        <v>94399798</v>
      </c>
      <c r="I66" s="487">
        <v>3431279</v>
      </c>
      <c r="J66" s="152"/>
      <c r="K66" s="152">
        <v>0</v>
      </c>
      <c r="L66" s="152">
        <v>0</v>
      </c>
      <c r="M66" s="488">
        <v>159400057.87</v>
      </c>
      <c r="N66" s="153">
        <v>59</v>
      </c>
      <c r="O66" s="152" t="s">
        <v>1838</v>
      </c>
      <c r="P66" s="152" t="s">
        <v>1948</v>
      </c>
      <c r="Q66" s="152" t="s">
        <v>1965</v>
      </c>
      <c r="R66" s="488"/>
      <c r="S66" s="153">
        <f t="shared" si="0"/>
        <v>97831077</v>
      </c>
      <c r="T66" s="153">
        <v>61568980.869999997</v>
      </c>
      <c r="U66" s="153">
        <v>290831350</v>
      </c>
      <c r="V66" s="153">
        <v>20156000</v>
      </c>
      <c r="W66" s="153">
        <v>470387407.87</v>
      </c>
      <c r="X66" s="153">
        <v>333164045</v>
      </c>
      <c r="Y66" s="153">
        <v>147901552</v>
      </c>
      <c r="Z66" s="153">
        <v>0</v>
      </c>
      <c r="AA66" s="153">
        <v>481065597</v>
      </c>
      <c r="AB66" s="153">
        <v>251196045.97</v>
      </c>
      <c r="AC66" s="153">
        <v>97479312.599999994</v>
      </c>
      <c r="AD66" s="153">
        <v>0</v>
      </c>
      <c r="AE66" s="153">
        <v>348675358.56999999</v>
      </c>
      <c r="AF66" s="489">
        <v>121712049.3</v>
      </c>
    </row>
    <row r="67" spans="1:32">
      <c r="A67" s="487">
        <v>60</v>
      </c>
      <c r="B67" s="152">
        <v>1</v>
      </c>
      <c r="C67" s="152"/>
      <c r="D67" s="152" t="s">
        <v>1966</v>
      </c>
      <c r="E67" s="152" t="s">
        <v>1836</v>
      </c>
      <c r="F67" s="487">
        <v>80108401</v>
      </c>
      <c r="G67" s="152" t="s">
        <v>1967</v>
      </c>
      <c r="H67" s="488">
        <v>47813153.880000003</v>
      </c>
      <c r="I67" s="488">
        <v>7236844.7800000003</v>
      </c>
      <c r="J67" s="152"/>
      <c r="K67" s="487">
        <v>438250</v>
      </c>
      <c r="L67" s="152">
        <v>0</v>
      </c>
      <c r="M67" s="488">
        <v>177521618.09999999</v>
      </c>
      <c r="N67" s="153">
        <v>60</v>
      </c>
      <c r="O67" s="152" t="s">
        <v>1838</v>
      </c>
      <c r="P67" s="152" t="s">
        <v>1071</v>
      </c>
      <c r="Q67" s="152" t="s">
        <v>1968</v>
      </c>
      <c r="R67" s="488"/>
      <c r="S67" s="153">
        <f t="shared" si="0"/>
        <v>55488248.660000004</v>
      </c>
      <c r="T67" s="153">
        <v>122471619.44</v>
      </c>
      <c r="U67" s="153">
        <v>676863572.70000005</v>
      </c>
      <c r="V67" s="153">
        <v>45335580</v>
      </c>
      <c r="W67" s="153">
        <v>900159020.79999995</v>
      </c>
      <c r="X67" s="153">
        <v>558239695.5</v>
      </c>
      <c r="Y67" s="153">
        <v>376429104</v>
      </c>
      <c r="Z67" s="153">
        <v>0</v>
      </c>
      <c r="AA67" s="153">
        <v>934668799.5</v>
      </c>
      <c r="AB67" s="153">
        <v>500757375.07999998</v>
      </c>
      <c r="AC67" s="153">
        <v>305422201</v>
      </c>
      <c r="AD67" s="153">
        <v>0</v>
      </c>
      <c r="AE67" s="153">
        <v>806179576.08000004</v>
      </c>
      <c r="AF67" s="489">
        <v>93979444.719999999</v>
      </c>
    </row>
    <row r="68" spans="1:32">
      <c r="A68" s="487">
        <v>61</v>
      </c>
      <c r="B68" s="152">
        <v>1</v>
      </c>
      <c r="C68" s="152"/>
      <c r="D68" s="152" t="s">
        <v>1966</v>
      </c>
      <c r="E68" s="152" t="s">
        <v>1836</v>
      </c>
      <c r="F68" s="487">
        <v>80108402</v>
      </c>
      <c r="G68" s="152" t="s">
        <v>1969</v>
      </c>
      <c r="H68" s="488">
        <v>47844354.829999998</v>
      </c>
      <c r="I68" s="488">
        <v>59356078.93</v>
      </c>
      <c r="J68" s="152"/>
      <c r="K68" s="152">
        <v>0</v>
      </c>
      <c r="L68" s="487">
        <v>1860000</v>
      </c>
      <c r="M68" s="488">
        <v>197310066.24000001</v>
      </c>
      <c r="N68" s="153">
        <v>61</v>
      </c>
      <c r="O68" s="152" t="s">
        <v>1838</v>
      </c>
      <c r="P68" s="152" t="s">
        <v>1071</v>
      </c>
      <c r="Q68" s="152" t="s">
        <v>1970</v>
      </c>
      <c r="R68" s="488"/>
      <c r="S68" s="153">
        <f t="shared" si="0"/>
        <v>109060433.75999999</v>
      </c>
      <c r="T68" s="153">
        <v>88249632.480000004</v>
      </c>
      <c r="U68" s="153">
        <v>455384649</v>
      </c>
      <c r="V68" s="153">
        <v>19773000</v>
      </c>
      <c r="W68" s="153">
        <v>672467715.24000001</v>
      </c>
      <c r="X68" s="153">
        <v>407794906.77999997</v>
      </c>
      <c r="Y68" s="153">
        <v>233906990</v>
      </c>
      <c r="Z68" s="153">
        <v>0</v>
      </c>
      <c r="AA68" s="153">
        <v>641701896.77999997</v>
      </c>
      <c r="AB68" s="153">
        <v>349752582.52999997</v>
      </c>
      <c r="AC68" s="153">
        <v>170938410</v>
      </c>
      <c r="AD68" s="153">
        <v>0</v>
      </c>
      <c r="AE68" s="153">
        <v>520690992.52999997</v>
      </c>
      <c r="AF68" s="489">
        <v>151776722.71000001</v>
      </c>
    </row>
    <row r="69" spans="1:32">
      <c r="A69" s="487">
        <v>62</v>
      </c>
      <c r="B69" s="152">
        <v>1</v>
      </c>
      <c r="C69" s="152"/>
      <c r="D69" s="152" t="s">
        <v>1966</v>
      </c>
      <c r="E69" s="152" t="s">
        <v>1840</v>
      </c>
      <c r="F69" s="487">
        <v>80108501</v>
      </c>
      <c r="G69" s="152" t="s">
        <v>1971</v>
      </c>
      <c r="H69" s="488">
        <v>20864477.68</v>
      </c>
      <c r="I69" s="488">
        <v>2335878.2999999998</v>
      </c>
      <c r="J69" s="152"/>
      <c r="K69" s="152">
        <v>0</v>
      </c>
      <c r="L69" s="152">
        <v>0</v>
      </c>
      <c r="M69" s="488">
        <v>76322657.099999994</v>
      </c>
      <c r="N69" s="153">
        <v>62</v>
      </c>
      <c r="O69" s="152" t="s">
        <v>1838</v>
      </c>
      <c r="P69" s="152" t="s">
        <v>1071</v>
      </c>
      <c r="Q69" s="152" t="s">
        <v>1972</v>
      </c>
      <c r="R69" s="488"/>
      <c r="S69" s="153">
        <f t="shared" si="0"/>
        <v>23200355.98</v>
      </c>
      <c r="T69" s="153">
        <v>53122301.119999997</v>
      </c>
      <c r="U69" s="153">
        <v>286498516.39999998</v>
      </c>
      <c r="V69" s="153">
        <v>15163300.23</v>
      </c>
      <c r="W69" s="153">
        <v>377984473.73000002</v>
      </c>
      <c r="X69" s="153">
        <v>239289314</v>
      </c>
      <c r="Y69" s="153">
        <v>208066577.80000001</v>
      </c>
      <c r="Z69" s="153">
        <v>5000000</v>
      </c>
      <c r="AA69" s="153">
        <v>452355891.80000001</v>
      </c>
      <c r="AB69" s="153">
        <v>193706195.59</v>
      </c>
      <c r="AC69" s="153">
        <v>126259512.19</v>
      </c>
      <c r="AD69" s="153">
        <v>2220467</v>
      </c>
      <c r="AE69" s="153">
        <v>322186174.77999997</v>
      </c>
      <c r="AF69" s="489">
        <v>55798298.950000003</v>
      </c>
    </row>
    <row r="70" spans="1:32">
      <c r="A70" s="487">
        <v>63</v>
      </c>
      <c r="B70" s="152">
        <v>1</v>
      </c>
      <c r="C70" s="152"/>
      <c r="D70" s="152" t="s">
        <v>1966</v>
      </c>
      <c r="E70" s="152" t="s">
        <v>1840</v>
      </c>
      <c r="F70" s="487">
        <v>80108502</v>
      </c>
      <c r="G70" s="152" t="s">
        <v>1973</v>
      </c>
      <c r="H70" s="152">
        <v>0</v>
      </c>
      <c r="I70" s="487">
        <v>13645000</v>
      </c>
      <c r="J70" s="152"/>
      <c r="K70" s="152">
        <v>0</v>
      </c>
      <c r="L70" s="152">
        <v>0</v>
      </c>
      <c r="M70" s="488">
        <v>67590599.829999998</v>
      </c>
      <c r="N70" s="153">
        <v>63</v>
      </c>
      <c r="O70" s="152" t="s">
        <v>1838</v>
      </c>
      <c r="P70" s="152" t="s">
        <v>1071</v>
      </c>
      <c r="Q70" s="152" t="s">
        <v>1974</v>
      </c>
      <c r="R70" s="488"/>
      <c r="S70" s="153">
        <f t="shared" si="0"/>
        <v>13645000</v>
      </c>
      <c r="T70" s="153">
        <v>53945599.829999998</v>
      </c>
      <c r="U70" s="153">
        <v>274978422.69999999</v>
      </c>
      <c r="V70" s="153">
        <v>27429000</v>
      </c>
      <c r="W70" s="153">
        <v>369998022.52999997</v>
      </c>
      <c r="X70" s="153">
        <v>245953850</v>
      </c>
      <c r="Y70" s="153">
        <v>149711132.69999999</v>
      </c>
      <c r="Z70" s="153">
        <v>0</v>
      </c>
      <c r="AA70" s="153">
        <v>395664982.69999999</v>
      </c>
      <c r="AB70" s="153">
        <v>200802048.96000001</v>
      </c>
      <c r="AC70" s="153">
        <v>107122193.98</v>
      </c>
      <c r="AD70" s="153">
        <v>0</v>
      </c>
      <c r="AE70" s="153">
        <v>307924242.94</v>
      </c>
      <c r="AF70" s="489">
        <v>62073779.590000004</v>
      </c>
    </row>
    <row r="71" spans="1:32">
      <c r="A71" s="487">
        <v>64</v>
      </c>
      <c r="B71" s="152">
        <v>1</v>
      </c>
      <c r="C71" s="152"/>
      <c r="D71" s="152" t="s">
        <v>1966</v>
      </c>
      <c r="E71" s="152" t="s">
        <v>1840</v>
      </c>
      <c r="F71" s="487">
        <v>80108503</v>
      </c>
      <c r="G71" s="152" t="s">
        <v>1975</v>
      </c>
      <c r="H71" s="487">
        <v>5515279</v>
      </c>
      <c r="I71" s="488">
        <v>34686007.57</v>
      </c>
      <c r="J71" s="152"/>
      <c r="K71" s="152">
        <v>0</v>
      </c>
      <c r="L71" s="152">
        <v>0</v>
      </c>
      <c r="M71" s="488">
        <v>108641118.42</v>
      </c>
      <c r="N71" s="153">
        <v>64</v>
      </c>
      <c r="O71" s="152" t="s">
        <v>1838</v>
      </c>
      <c r="P71" s="152" t="s">
        <v>1071</v>
      </c>
      <c r="Q71" s="152" t="s">
        <v>1976</v>
      </c>
      <c r="R71" s="488"/>
      <c r="S71" s="153">
        <f t="shared" si="0"/>
        <v>40201286.57</v>
      </c>
      <c r="T71" s="153">
        <v>68439831.849999994</v>
      </c>
      <c r="U71" s="153">
        <v>364000794.06999999</v>
      </c>
      <c r="V71" s="153">
        <v>20921000</v>
      </c>
      <c r="W71" s="153">
        <v>493562912.49000001</v>
      </c>
      <c r="X71" s="153">
        <v>324216823.26999998</v>
      </c>
      <c r="Y71" s="153">
        <v>180692795.72999999</v>
      </c>
      <c r="Z71" s="153">
        <v>0</v>
      </c>
      <c r="AA71" s="153">
        <v>504909619</v>
      </c>
      <c r="AB71" s="153">
        <v>272750061.97000003</v>
      </c>
      <c r="AC71" s="153">
        <v>138250805.66</v>
      </c>
      <c r="AD71" s="153">
        <v>0</v>
      </c>
      <c r="AE71" s="153">
        <v>411000867.63</v>
      </c>
      <c r="AF71" s="489">
        <v>82562044.859999999</v>
      </c>
    </row>
    <row r="72" spans="1:32">
      <c r="A72" s="487">
        <v>65</v>
      </c>
      <c r="B72" s="152">
        <v>1</v>
      </c>
      <c r="C72" s="152"/>
      <c r="D72" s="152" t="s">
        <v>1966</v>
      </c>
      <c r="E72" s="152" t="s">
        <v>1840</v>
      </c>
      <c r="F72" s="487">
        <v>80108504</v>
      </c>
      <c r="G72" s="152" t="s">
        <v>1977</v>
      </c>
      <c r="H72" s="488">
        <v>2905230.88</v>
      </c>
      <c r="I72" s="487">
        <v>3063224</v>
      </c>
      <c r="J72" s="152"/>
      <c r="K72" s="152">
        <v>0</v>
      </c>
      <c r="L72" s="152">
        <v>0</v>
      </c>
      <c r="M72" s="488">
        <v>59121759.68</v>
      </c>
      <c r="N72" s="153">
        <v>65</v>
      </c>
      <c r="O72" s="152" t="s">
        <v>1838</v>
      </c>
      <c r="P72" s="152" t="s">
        <v>1071</v>
      </c>
      <c r="Q72" s="152" t="s">
        <v>1978</v>
      </c>
      <c r="R72" s="488"/>
      <c r="S72" s="153">
        <f t="shared" si="0"/>
        <v>5968454.8799999999</v>
      </c>
      <c r="T72" s="153">
        <v>53153304.799999997</v>
      </c>
      <c r="U72" s="153">
        <v>294414200</v>
      </c>
      <c r="V72" s="153">
        <v>20429000</v>
      </c>
      <c r="W72" s="153">
        <v>373964959.68000001</v>
      </c>
      <c r="X72" s="153">
        <v>262484120</v>
      </c>
      <c r="Y72" s="153">
        <v>126922900</v>
      </c>
      <c r="Z72" s="153">
        <v>0</v>
      </c>
      <c r="AA72" s="153">
        <v>389407020</v>
      </c>
      <c r="AB72" s="153">
        <v>219210572.5</v>
      </c>
      <c r="AC72" s="153">
        <v>103221790.23999999</v>
      </c>
      <c r="AD72" s="153">
        <v>0</v>
      </c>
      <c r="AE72" s="153">
        <v>322432362.74000001</v>
      </c>
      <c r="AF72" s="489">
        <v>51532596.939999998</v>
      </c>
    </row>
    <row r="73" spans="1:32">
      <c r="A73" s="487">
        <v>66</v>
      </c>
      <c r="B73" s="152">
        <v>1</v>
      </c>
      <c r="C73" s="152"/>
      <c r="D73" s="152" t="s">
        <v>1966</v>
      </c>
      <c r="E73" s="152" t="s">
        <v>1840</v>
      </c>
      <c r="F73" s="487">
        <v>80108505</v>
      </c>
      <c r="G73" s="152" t="s">
        <v>1979</v>
      </c>
      <c r="H73" s="488">
        <v>26133240.82</v>
      </c>
      <c r="I73" s="152">
        <v>0</v>
      </c>
      <c r="J73" s="152"/>
      <c r="K73" s="152">
        <v>0</v>
      </c>
      <c r="L73" s="152">
        <v>0</v>
      </c>
      <c r="M73" s="488">
        <v>88932798.590000004</v>
      </c>
      <c r="N73" s="153">
        <v>66</v>
      </c>
      <c r="O73" s="152" t="s">
        <v>1838</v>
      </c>
      <c r="P73" s="152" t="s">
        <v>1071</v>
      </c>
      <c r="Q73" s="152" t="s">
        <v>1980</v>
      </c>
      <c r="R73" s="488"/>
      <c r="S73" s="153">
        <f t="shared" ref="S73:S136" si="1">H73+I73+K73+L73</f>
        <v>26133240.82</v>
      </c>
      <c r="T73" s="153">
        <v>62799557.770000003</v>
      </c>
      <c r="U73" s="153">
        <v>363188142</v>
      </c>
      <c r="V73" s="153">
        <v>20418000</v>
      </c>
      <c r="W73" s="153">
        <v>472538940.58999997</v>
      </c>
      <c r="X73" s="153">
        <v>263294000</v>
      </c>
      <c r="Y73" s="153">
        <v>237541692.81999999</v>
      </c>
      <c r="Z73" s="153">
        <v>0</v>
      </c>
      <c r="AA73" s="153">
        <v>500835692.81999999</v>
      </c>
      <c r="AB73" s="153">
        <v>224732053.80000001</v>
      </c>
      <c r="AC73" s="153">
        <v>148309877</v>
      </c>
      <c r="AD73" s="153">
        <v>0</v>
      </c>
      <c r="AE73" s="153">
        <v>373041930.80000001</v>
      </c>
      <c r="AF73" s="489">
        <v>99497009.790000007</v>
      </c>
    </row>
    <row r="74" spans="1:32">
      <c r="A74" s="487">
        <v>67</v>
      </c>
      <c r="B74" s="152">
        <v>1</v>
      </c>
      <c r="C74" s="152"/>
      <c r="D74" s="152" t="s">
        <v>1966</v>
      </c>
      <c r="E74" s="152" t="s">
        <v>1840</v>
      </c>
      <c r="F74" s="487">
        <v>80108506</v>
      </c>
      <c r="G74" s="152" t="s">
        <v>1981</v>
      </c>
      <c r="H74" s="488">
        <v>27250952.5</v>
      </c>
      <c r="I74" s="488">
        <v>43144254.479999997</v>
      </c>
      <c r="J74" s="152"/>
      <c r="K74" s="152">
        <v>0</v>
      </c>
      <c r="L74" s="152">
        <v>0</v>
      </c>
      <c r="M74" s="488">
        <v>119817384.38</v>
      </c>
      <c r="N74" s="153">
        <v>67</v>
      </c>
      <c r="O74" s="152" t="s">
        <v>1838</v>
      </c>
      <c r="P74" s="152" t="s">
        <v>1071</v>
      </c>
      <c r="Q74" s="152" t="s">
        <v>1982</v>
      </c>
      <c r="R74" s="488"/>
      <c r="S74" s="153">
        <f t="shared" si="1"/>
        <v>70395206.979999989</v>
      </c>
      <c r="T74" s="153">
        <v>49422177.399999999</v>
      </c>
      <c r="U74" s="153">
        <v>230668795.34999999</v>
      </c>
      <c r="V74" s="153">
        <v>20925000</v>
      </c>
      <c r="W74" s="153">
        <v>371411179.73000002</v>
      </c>
      <c r="X74" s="153">
        <v>261774898.68000001</v>
      </c>
      <c r="Y74" s="153">
        <v>123209000</v>
      </c>
      <c r="Z74" s="153">
        <v>0</v>
      </c>
      <c r="AA74" s="153">
        <v>384983898.68000001</v>
      </c>
      <c r="AB74" s="153">
        <v>203856632.47999999</v>
      </c>
      <c r="AC74" s="153">
        <v>103415587.23</v>
      </c>
      <c r="AD74" s="153">
        <v>0</v>
      </c>
      <c r="AE74" s="153">
        <v>307272219.70999998</v>
      </c>
      <c r="AF74" s="489">
        <v>64138960.020000003</v>
      </c>
    </row>
    <row r="75" spans="1:32">
      <c r="A75" s="487">
        <v>68</v>
      </c>
      <c r="B75" s="152">
        <v>1</v>
      </c>
      <c r="C75" s="152"/>
      <c r="D75" s="152" t="s">
        <v>1966</v>
      </c>
      <c r="E75" s="152" t="s">
        <v>1840</v>
      </c>
      <c r="F75" s="487">
        <v>80108507</v>
      </c>
      <c r="G75" s="152" t="s">
        <v>1983</v>
      </c>
      <c r="H75" s="488">
        <v>30464820.52</v>
      </c>
      <c r="I75" s="487">
        <v>400000</v>
      </c>
      <c r="J75" s="152"/>
      <c r="K75" s="487">
        <v>360000</v>
      </c>
      <c r="L75" s="152">
        <v>0</v>
      </c>
      <c r="M75" s="488">
        <v>78462391.530000001</v>
      </c>
      <c r="N75" s="153">
        <v>68</v>
      </c>
      <c r="O75" s="152" t="s">
        <v>1838</v>
      </c>
      <c r="P75" s="152" t="s">
        <v>1071</v>
      </c>
      <c r="Q75" s="152" t="s">
        <v>1984</v>
      </c>
      <c r="R75" s="488"/>
      <c r="S75" s="153">
        <f t="shared" si="1"/>
        <v>31224820.52</v>
      </c>
      <c r="T75" s="153">
        <v>47597571.009999998</v>
      </c>
      <c r="U75" s="153">
        <v>286505954</v>
      </c>
      <c r="V75" s="153">
        <v>25302707.879999999</v>
      </c>
      <c r="W75" s="153">
        <v>390631053.41000003</v>
      </c>
      <c r="X75" s="153">
        <v>236459300.34999999</v>
      </c>
      <c r="Y75" s="153">
        <v>136259320.52000001</v>
      </c>
      <c r="Z75" s="153">
        <v>0</v>
      </c>
      <c r="AA75" s="153">
        <v>372718620.87</v>
      </c>
      <c r="AB75" s="153">
        <v>204845915</v>
      </c>
      <c r="AC75" s="153">
        <v>107050919</v>
      </c>
      <c r="AD75" s="153">
        <v>0</v>
      </c>
      <c r="AE75" s="153">
        <v>311896834</v>
      </c>
      <c r="AF75" s="489">
        <v>78734219.409999996</v>
      </c>
    </row>
    <row r="76" spans="1:32">
      <c r="A76" s="487">
        <v>69</v>
      </c>
      <c r="B76" s="152">
        <v>1</v>
      </c>
      <c r="C76" s="152"/>
      <c r="D76" s="152" t="s">
        <v>1966</v>
      </c>
      <c r="E76" s="152" t="s">
        <v>1840</v>
      </c>
      <c r="F76" s="487">
        <v>80108508</v>
      </c>
      <c r="G76" s="152" t="s">
        <v>1985</v>
      </c>
      <c r="H76" s="487">
        <v>8000000</v>
      </c>
      <c r="I76" s="488">
        <v>2595924.14</v>
      </c>
      <c r="J76" s="152"/>
      <c r="K76" s="152">
        <v>0</v>
      </c>
      <c r="L76" s="152">
        <v>0</v>
      </c>
      <c r="M76" s="488">
        <v>53453834.469999999</v>
      </c>
      <c r="N76" s="153">
        <v>69</v>
      </c>
      <c r="O76" s="152" t="s">
        <v>1838</v>
      </c>
      <c r="P76" s="152" t="s">
        <v>1071</v>
      </c>
      <c r="Q76" s="152" t="s">
        <v>1986</v>
      </c>
      <c r="R76" s="488"/>
      <c r="S76" s="153">
        <f t="shared" si="1"/>
        <v>10595924.140000001</v>
      </c>
      <c r="T76" s="153">
        <v>42857910.329999998</v>
      </c>
      <c r="U76" s="153">
        <v>237167760.25999999</v>
      </c>
      <c r="V76" s="153">
        <v>24394000</v>
      </c>
      <c r="W76" s="153">
        <v>315015594.73000002</v>
      </c>
      <c r="X76" s="153">
        <v>184983810</v>
      </c>
      <c r="Y76" s="153">
        <v>143762060.19999999</v>
      </c>
      <c r="Z76" s="153">
        <v>0</v>
      </c>
      <c r="AA76" s="153">
        <v>328745870.19999999</v>
      </c>
      <c r="AB76" s="153">
        <v>163460134.84</v>
      </c>
      <c r="AC76" s="153">
        <v>124668212.5</v>
      </c>
      <c r="AD76" s="153">
        <v>0</v>
      </c>
      <c r="AE76" s="153">
        <v>288128347.33999997</v>
      </c>
      <c r="AF76" s="489">
        <v>26887247.390000001</v>
      </c>
    </row>
    <row r="77" spans="1:32">
      <c r="A77" s="487">
        <v>70</v>
      </c>
      <c r="B77" s="152">
        <v>1</v>
      </c>
      <c r="C77" s="152"/>
      <c r="D77" s="152" t="s">
        <v>1987</v>
      </c>
      <c r="E77" s="152" t="s">
        <v>1836</v>
      </c>
      <c r="F77" s="487">
        <v>80109401</v>
      </c>
      <c r="G77" s="152" t="s">
        <v>1988</v>
      </c>
      <c r="H77" s="152">
        <v>0</v>
      </c>
      <c r="I77" s="488">
        <v>39244934.159999996</v>
      </c>
      <c r="J77" s="152"/>
      <c r="K77" s="152">
        <v>0</v>
      </c>
      <c r="L77" s="152">
        <v>0</v>
      </c>
      <c r="M77" s="488">
        <v>128223172.62</v>
      </c>
      <c r="N77" s="153">
        <v>70</v>
      </c>
      <c r="O77" s="152" t="s">
        <v>1838</v>
      </c>
      <c r="P77" s="152" t="s">
        <v>1070</v>
      </c>
      <c r="Q77" s="152" t="s">
        <v>1989</v>
      </c>
      <c r="R77" s="488"/>
      <c r="S77" s="153">
        <f t="shared" si="1"/>
        <v>39244934.159999996</v>
      </c>
      <c r="T77" s="153">
        <v>88978238.459999993</v>
      </c>
      <c r="U77" s="153">
        <v>448350350</v>
      </c>
      <c r="V77" s="153">
        <v>22125000</v>
      </c>
      <c r="W77" s="153">
        <v>598698522.62</v>
      </c>
      <c r="X77" s="153">
        <v>365481723</v>
      </c>
      <c r="Y77" s="153">
        <v>247498633.31</v>
      </c>
      <c r="Z77" s="153">
        <v>0</v>
      </c>
      <c r="AA77" s="153">
        <v>612980356.30999994</v>
      </c>
      <c r="AB77" s="153">
        <v>337849651.85000002</v>
      </c>
      <c r="AC77" s="153">
        <v>210994942.06</v>
      </c>
      <c r="AD77" s="153">
        <v>0</v>
      </c>
      <c r="AE77" s="153">
        <v>548844593.90999997</v>
      </c>
      <c r="AF77" s="489">
        <v>49853928.710000001</v>
      </c>
    </row>
    <row r="78" spans="1:32">
      <c r="A78" s="487">
        <v>71</v>
      </c>
      <c r="B78" s="152">
        <v>1</v>
      </c>
      <c r="C78" s="152"/>
      <c r="D78" s="152" t="s">
        <v>1987</v>
      </c>
      <c r="E78" s="152" t="s">
        <v>1840</v>
      </c>
      <c r="F78" s="487">
        <v>80109501</v>
      </c>
      <c r="G78" s="152" t="s">
        <v>1990</v>
      </c>
      <c r="H78" s="488">
        <v>18758077.059999999</v>
      </c>
      <c r="I78" s="488">
        <v>11834220.810000001</v>
      </c>
      <c r="J78" s="152"/>
      <c r="K78" s="152">
        <v>0</v>
      </c>
      <c r="L78" s="152">
        <v>0</v>
      </c>
      <c r="M78" s="488">
        <v>109236524.34999999</v>
      </c>
      <c r="N78" s="153">
        <v>71</v>
      </c>
      <c r="O78" s="152" t="s">
        <v>1838</v>
      </c>
      <c r="P78" s="152" t="s">
        <v>1070</v>
      </c>
      <c r="Q78" s="152" t="s">
        <v>1991</v>
      </c>
      <c r="R78" s="488"/>
      <c r="S78" s="153">
        <f t="shared" si="1"/>
        <v>30592297.869999997</v>
      </c>
      <c r="T78" s="153">
        <v>78644226.480000004</v>
      </c>
      <c r="U78" s="153">
        <v>190090270</v>
      </c>
      <c r="V78" s="153">
        <v>19623000</v>
      </c>
      <c r="W78" s="153">
        <v>318949794.35000002</v>
      </c>
      <c r="X78" s="153">
        <v>181268380</v>
      </c>
      <c r="Y78" s="153">
        <v>148581890</v>
      </c>
      <c r="Z78" s="153">
        <v>0</v>
      </c>
      <c r="AA78" s="153">
        <v>329850270</v>
      </c>
      <c r="AB78" s="153">
        <v>151877546.96000001</v>
      </c>
      <c r="AC78" s="153">
        <v>122326533.70999999</v>
      </c>
      <c r="AD78" s="153">
        <v>0</v>
      </c>
      <c r="AE78" s="153">
        <v>274204080.67000002</v>
      </c>
      <c r="AF78" s="489">
        <v>44745713.68</v>
      </c>
    </row>
    <row r="79" spans="1:32">
      <c r="A79" s="487">
        <v>72</v>
      </c>
      <c r="B79" s="152">
        <v>1</v>
      </c>
      <c r="C79" s="152"/>
      <c r="D79" s="152" t="s">
        <v>1987</v>
      </c>
      <c r="E79" s="152" t="s">
        <v>1840</v>
      </c>
      <c r="F79" s="487">
        <v>80109502</v>
      </c>
      <c r="G79" s="152" t="s">
        <v>1992</v>
      </c>
      <c r="H79" s="487">
        <v>21988990</v>
      </c>
      <c r="I79" s="488">
        <v>915430.40000000002</v>
      </c>
      <c r="J79" s="152"/>
      <c r="K79" s="152">
        <v>0</v>
      </c>
      <c r="L79" s="152">
        <v>0</v>
      </c>
      <c r="M79" s="488">
        <v>68123059.769999996</v>
      </c>
      <c r="N79" s="153">
        <v>72</v>
      </c>
      <c r="O79" s="152" t="s">
        <v>1838</v>
      </c>
      <c r="P79" s="152" t="s">
        <v>1070</v>
      </c>
      <c r="Q79" s="152" t="s">
        <v>1993</v>
      </c>
      <c r="R79" s="488"/>
      <c r="S79" s="153">
        <f t="shared" si="1"/>
        <v>22904420.399999999</v>
      </c>
      <c r="T79" s="153">
        <v>45218639.369999997</v>
      </c>
      <c r="U79" s="153">
        <v>251380080</v>
      </c>
      <c r="V79" s="153">
        <v>17125000</v>
      </c>
      <c r="W79" s="153">
        <v>336628139.76999998</v>
      </c>
      <c r="X79" s="153">
        <v>176668450</v>
      </c>
      <c r="Y79" s="153">
        <v>188144000</v>
      </c>
      <c r="Z79" s="153">
        <v>0</v>
      </c>
      <c r="AA79" s="153">
        <v>364812450</v>
      </c>
      <c r="AB79" s="153">
        <v>154246214.87</v>
      </c>
      <c r="AC79" s="153">
        <v>127277878.78</v>
      </c>
      <c r="AD79" s="153">
        <v>0</v>
      </c>
      <c r="AE79" s="153">
        <v>281524093.64999998</v>
      </c>
      <c r="AF79" s="489">
        <v>55104046.119999997</v>
      </c>
    </row>
    <row r="80" spans="1:32">
      <c r="A80" s="487">
        <v>73</v>
      </c>
      <c r="B80" s="152">
        <v>1</v>
      </c>
      <c r="C80" s="152"/>
      <c r="D80" s="152" t="s">
        <v>1987</v>
      </c>
      <c r="E80" s="152" t="s">
        <v>1840</v>
      </c>
      <c r="F80" s="487">
        <v>80109503</v>
      </c>
      <c r="G80" s="152" t="s">
        <v>1994</v>
      </c>
      <c r="H80" s="488">
        <v>14703486.970000001</v>
      </c>
      <c r="I80" s="488">
        <v>9420797.2200000007</v>
      </c>
      <c r="J80" s="152"/>
      <c r="K80" s="152">
        <v>0</v>
      </c>
      <c r="L80" s="152">
        <v>0</v>
      </c>
      <c r="M80" s="488">
        <v>83999135.590000004</v>
      </c>
      <c r="N80" s="153">
        <v>73</v>
      </c>
      <c r="O80" s="152" t="s">
        <v>1838</v>
      </c>
      <c r="P80" s="152" t="s">
        <v>1070</v>
      </c>
      <c r="Q80" s="152" t="s">
        <v>1995</v>
      </c>
      <c r="R80" s="488"/>
      <c r="S80" s="153">
        <f t="shared" si="1"/>
        <v>24124284.190000001</v>
      </c>
      <c r="T80" s="153">
        <v>59874851.399999999</v>
      </c>
      <c r="U80" s="153">
        <v>376447850</v>
      </c>
      <c r="V80" s="153">
        <v>17145000</v>
      </c>
      <c r="W80" s="153">
        <v>477591985.58999997</v>
      </c>
      <c r="X80" s="153">
        <v>325175794.82999998</v>
      </c>
      <c r="Y80" s="153">
        <v>167824592.13999999</v>
      </c>
      <c r="Z80" s="153">
        <v>0</v>
      </c>
      <c r="AA80" s="153">
        <v>493000386.97000003</v>
      </c>
      <c r="AB80" s="153">
        <v>293033432.29000002</v>
      </c>
      <c r="AC80" s="153">
        <v>138263962.05000001</v>
      </c>
      <c r="AD80" s="153">
        <v>0</v>
      </c>
      <c r="AE80" s="153">
        <v>431297394.33999997</v>
      </c>
      <c r="AF80" s="489">
        <v>46294591.25</v>
      </c>
    </row>
    <row r="81" spans="1:32">
      <c r="A81" s="487">
        <v>74</v>
      </c>
      <c r="B81" s="152">
        <v>1</v>
      </c>
      <c r="C81" s="152"/>
      <c r="D81" s="152" t="s">
        <v>1987</v>
      </c>
      <c r="E81" s="152" t="s">
        <v>1840</v>
      </c>
      <c r="F81" s="487">
        <v>80109504</v>
      </c>
      <c r="G81" s="152" t="s">
        <v>1996</v>
      </c>
      <c r="H81" s="488">
        <v>43563226.439999998</v>
      </c>
      <c r="I81" s="488">
        <v>5090499.0199999996</v>
      </c>
      <c r="J81" s="152"/>
      <c r="K81" s="152">
        <v>0</v>
      </c>
      <c r="L81" s="152">
        <v>0</v>
      </c>
      <c r="M81" s="488">
        <v>89751356.379999995</v>
      </c>
      <c r="N81" s="153">
        <v>74</v>
      </c>
      <c r="O81" s="152" t="s">
        <v>1838</v>
      </c>
      <c r="P81" s="152" t="s">
        <v>1070</v>
      </c>
      <c r="Q81" s="152" t="s">
        <v>1997</v>
      </c>
      <c r="R81" s="488"/>
      <c r="S81" s="153">
        <f t="shared" si="1"/>
        <v>48653725.459999993</v>
      </c>
      <c r="T81" s="153">
        <v>41097630.920000002</v>
      </c>
      <c r="U81" s="153">
        <v>306005759</v>
      </c>
      <c r="V81" s="153">
        <v>29405010</v>
      </c>
      <c r="W81" s="153">
        <v>425162125.38</v>
      </c>
      <c r="X81" s="153">
        <v>230567810</v>
      </c>
      <c r="Y81" s="153">
        <v>243831473</v>
      </c>
      <c r="Z81" s="153">
        <v>0</v>
      </c>
      <c r="AA81" s="153">
        <v>474399283</v>
      </c>
      <c r="AB81" s="153">
        <v>211337487</v>
      </c>
      <c r="AC81" s="153">
        <v>157515247.66</v>
      </c>
      <c r="AD81" s="153">
        <v>0</v>
      </c>
      <c r="AE81" s="153">
        <v>368852734.66000003</v>
      </c>
      <c r="AF81" s="489">
        <v>56309390.719999999</v>
      </c>
    </row>
    <row r="82" spans="1:32">
      <c r="A82" s="487">
        <v>75</v>
      </c>
      <c r="B82" s="152">
        <v>1</v>
      </c>
      <c r="C82" s="152"/>
      <c r="D82" s="152" t="s">
        <v>1987</v>
      </c>
      <c r="E82" s="152" t="s">
        <v>1840</v>
      </c>
      <c r="F82" s="487">
        <v>80109505</v>
      </c>
      <c r="G82" s="152" t="s">
        <v>1998</v>
      </c>
      <c r="H82" s="488">
        <v>15261406.17</v>
      </c>
      <c r="I82" s="488">
        <v>1579266.91</v>
      </c>
      <c r="J82" s="152"/>
      <c r="K82" s="152">
        <v>0</v>
      </c>
      <c r="L82" s="152">
        <v>0</v>
      </c>
      <c r="M82" s="488">
        <v>79330234.349999994</v>
      </c>
      <c r="N82" s="153">
        <v>75</v>
      </c>
      <c r="O82" s="152" t="s">
        <v>1838</v>
      </c>
      <c r="P82" s="152" t="s">
        <v>1070</v>
      </c>
      <c r="Q82" s="152" t="s">
        <v>1999</v>
      </c>
      <c r="R82" s="488"/>
      <c r="S82" s="153">
        <f t="shared" si="1"/>
        <v>16840673.079999998</v>
      </c>
      <c r="T82" s="153">
        <v>62489561.270000003</v>
      </c>
      <c r="U82" s="153">
        <v>213963354</v>
      </c>
      <c r="V82" s="153">
        <v>17136000</v>
      </c>
      <c r="W82" s="153">
        <v>310429588.35000002</v>
      </c>
      <c r="X82" s="153">
        <v>199728383.16999999</v>
      </c>
      <c r="Y82" s="153">
        <v>135396000</v>
      </c>
      <c r="Z82" s="153">
        <v>0</v>
      </c>
      <c r="AA82" s="153">
        <v>335124383.17000002</v>
      </c>
      <c r="AB82" s="153">
        <v>164980852.80000001</v>
      </c>
      <c r="AC82" s="153">
        <v>106607770.79000001</v>
      </c>
      <c r="AD82" s="153">
        <v>0</v>
      </c>
      <c r="AE82" s="153">
        <v>271588623.58999997</v>
      </c>
      <c r="AF82" s="489">
        <v>38840964.759999998</v>
      </c>
    </row>
    <row r="83" spans="1:32">
      <c r="A83" s="487">
        <v>76</v>
      </c>
      <c r="B83" s="152">
        <v>1</v>
      </c>
      <c r="C83" s="152"/>
      <c r="D83" s="152" t="s">
        <v>1987</v>
      </c>
      <c r="E83" s="152" t="s">
        <v>1840</v>
      </c>
      <c r="F83" s="487">
        <v>80109506</v>
      </c>
      <c r="G83" s="152" t="s">
        <v>2000</v>
      </c>
      <c r="H83" s="487">
        <v>2027175</v>
      </c>
      <c r="I83" s="488">
        <v>1425536.36</v>
      </c>
      <c r="J83" s="152"/>
      <c r="K83" s="152">
        <v>0</v>
      </c>
      <c r="L83" s="152">
        <v>0</v>
      </c>
      <c r="M83" s="488">
        <v>32690313.93</v>
      </c>
      <c r="N83" s="153">
        <v>76</v>
      </c>
      <c r="O83" s="152" t="s">
        <v>1838</v>
      </c>
      <c r="P83" s="152" t="s">
        <v>1070</v>
      </c>
      <c r="Q83" s="152" t="s">
        <v>2001</v>
      </c>
      <c r="R83" s="488"/>
      <c r="S83" s="153">
        <f t="shared" si="1"/>
        <v>3452711.3600000003</v>
      </c>
      <c r="T83" s="153">
        <v>29237602.57</v>
      </c>
      <c r="U83" s="153">
        <v>173558080</v>
      </c>
      <c r="V83" s="153">
        <v>17101000</v>
      </c>
      <c r="W83" s="153">
        <v>223349393.93000001</v>
      </c>
      <c r="X83" s="153">
        <v>157818055</v>
      </c>
      <c r="Y83" s="153">
        <v>87140000</v>
      </c>
      <c r="Z83" s="153">
        <v>0</v>
      </c>
      <c r="AA83" s="153">
        <v>244958055</v>
      </c>
      <c r="AB83" s="153">
        <v>127634074.06999999</v>
      </c>
      <c r="AC83" s="153">
        <v>72184930.450000003</v>
      </c>
      <c r="AD83" s="153">
        <v>0</v>
      </c>
      <c r="AE83" s="153">
        <v>199819004.52000001</v>
      </c>
      <c r="AF83" s="489">
        <v>23530389.41</v>
      </c>
    </row>
    <row r="84" spans="1:32">
      <c r="A84" s="487">
        <v>77</v>
      </c>
      <c r="B84" s="152">
        <v>1</v>
      </c>
      <c r="C84" s="152"/>
      <c r="D84" s="152" t="s">
        <v>1987</v>
      </c>
      <c r="E84" s="152" t="s">
        <v>1840</v>
      </c>
      <c r="F84" s="487">
        <v>80109507</v>
      </c>
      <c r="G84" s="152" t="s">
        <v>2002</v>
      </c>
      <c r="H84" s="488">
        <v>28608505.649999999</v>
      </c>
      <c r="I84" s="488">
        <v>2823258.8</v>
      </c>
      <c r="J84" s="152"/>
      <c r="K84" s="152">
        <v>0</v>
      </c>
      <c r="L84" s="152">
        <v>0</v>
      </c>
      <c r="M84" s="488">
        <v>72780774.780000001</v>
      </c>
      <c r="N84" s="153">
        <v>77</v>
      </c>
      <c r="O84" s="152" t="s">
        <v>1838</v>
      </c>
      <c r="P84" s="152" t="s">
        <v>1070</v>
      </c>
      <c r="Q84" s="152" t="s">
        <v>2003</v>
      </c>
      <c r="R84" s="488"/>
      <c r="S84" s="153">
        <f t="shared" si="1"/>
        <v>31431764.449999999</v>
      </c>
      <c r="T84" s="153">
        <v>41349010.329999998</v>
      </c>
      <c r="U84" s="153">
        <v>226993540</v>
      </c>
      <c r="V84" s="153">
        <v>15628000</v>
      </c>
      <c r="W84" s="153">
        <v>315402314.77999997</v>
      </c>
      <c r="X84" s="153">
        <v>190985540</v>
      </c>
      <c r="Y84" s="153">
        <v>133799605</v>
      </c>
      <c r="Z84" s="153">
        <v>0</v>
      </c>
      <c r="AA84" s="153">
        <v>324785145</v>
      </c>
      <c r="AB84" s="153">
        <v>165062292.75</v>
      </c>
      <c r="AC84" s="153">
        <v>91146519.060000002</v>
      </c>
      <c r="AD84" s="153">
        <v>0</v>
      </c>
      <c r="AE84" s="153">
        <v>256208811.81</v>
      </c>
      <c r="AF84" s="489">
        <v>59193502.969999999</v>
      </c>
    </row>
    <row r="85" spans="1:32">
      <c r="A85" s="487">
        <v>78</v>
      </c>
      <c r="B85" s="152">
        <v>1</v>
      </c>
      <c r="C85" s="152"/>
      <c r="D85" s="152" t="s">
        <v>2004</v>
      </c>
      <c r="E85" s="152" t="s">
        <v>1836</v>
      </c>
      <c r="F85" s="487">
        <v>80110401</v>
      </c>
      <c r="G85" s="152" t="s">
        <v>2005</v>
      </c>
      <c r="H85" s="488">
        <v>62495470.369999997</v>
      </c>
      <c r="I85" s="488">
        <v>14367851.68</v>
      </c>
      <c r="J85" s="152"/>
      <c r="K85" s="152">
        <v>0</v>
      </c>
      <c r="L85" s="152">
        <v>0</v>
      </c>
      <c r="M85" s="488">
        <v>152563965.63999999</v>
      </c>
      <c r="N85" s="153">
        <v>78</v>
      </c>
      <c r="O85" s="152" t="s">
        <v>1838</v>
      </c>
      <c r="P85" s="152" t="s">
        <v>1073</v>
      </c>
      <c r="Q85" s="152" t="s">
        <v>2006</v>
      </c>
      <c r="R85" s="488"/>
      <c r="S85" s="153">
        <f t="shared" si="1"/>
        <v>76863322.049999997</v>
      </c>
      <c r="T85" s="153">
        <v>75700643.590000004</v>
      </c>
      <c r="U85" s="153">
        <v>464449620</v>
      </c>
      <c r="V85" s="153">
        <v>26431000</v>
      </c>
      <c r="W85" s="153">
        <v>643444585.63999999</v>
      </c>
      <c r="X85" s="153">
        <v>453566240</v>
      </c>
      <c r="Y85" s="153">
        <v>214656130</v>
      </c>
      <c r="Z85" s="153">
        <v>0</v>
      </c>
      <c r="AA85" s="153">
        <v>668222370</v>
      </c>
      <c r="AB85" s="153">
        <v>379509924.19</v>
      </c>
      <c r="AC85" s="153">
        <v>134080246</v>
      </c>
      <c r="AD85" s="153">
        <v>0</v>
      </c>
      <c r="AE85" s="153">
        <v>513590170.19</v>
      </c>
      <c r="AF85" s="489">
        <v>129854415.45</v>
      </c>
    </row>
    <row r="86" spans="1:32">
      <c r="A86" s="487">
        <v>79</v>
      </c>
      <c r="B86" s="152">
        <v>1</v>
      </c>
      <c r="C86" s="152"/>
      <c r="D86" s="152" t="s">
        <v>2004</v>
      </c>
      <c r="E86" s="152" t="s">
        <v>1840</v>
      </c>
      <c r="F86" s="487">
        <v>80110501</v>
      </c>
      <c r="G86" s="152" t="s">
        <v>2007</v>
      </c>
      <c r="H86" s="487">
        <v>2933323</v>
      </c>
      <c r="I86" s="488">
        <v>5734877.9100000001</v>
      </c>
      <c r="J86" s="152"/>
      <c r="K86" s="152">
        <v>0</v>
      </c>
      <c r="L86" s="152">
        <v>0</v>
      </c>
      <c r="M86" s="488">
        <v>63298543.090000004</v>
      </c>
      <c r="N86" s="153">
        <v>79</v>
      </c>
      <c r="O86" s="152" t="s">
        <v>1838</v>
      </c>
      <c r="P86" s="152" t="s">
        <v>1073</v>
      </c>
      <c r="Q86" s="152" t="s">
        <v>2008</v>
      </c>
      <c r="R86" s="488"/>
      <c r="S86" s="153">
        <f t="shared" si="1"/>
        <v>8668200.9100000001</v>
      </c>
      <c r="T86" s="153">
        <v>54630342.18</v>
      </c>
      <c r="U86" s="153">
        <v>368686141</v>
      </c>
      <c r="V86" s="153">
        <v>19600000</v>
      </c>
      <c r="W86" s="153">
        <v>451584684.08999997</v>
      </c>
      <c r="X86" s="153">
        <v>266037850</v>
      </c>
      <c r="Y86" s="153">
        <v>258106064</v>
      </c>
      <c r="Z86" s="153">
        <v>0</v>
      </c>
      <c r="AA86" s="153">
        <v>524143914</v>
      </c>
      <c r="AB86" s="153">
        <v>236166537</v>
      </c>
      <c r="AC86" s="153">
        <v>213914974</v>
      </c>
      <c r="AD86" s="153">
        <v>0</v>
      </c>
      <c r="AE86" s="153">
        <v>450081511</v>
      </c>
      <c r="AF86" s="489">
        <v>1503173.09</v>
      </c>
    </row>
    <row r="87" spans="1:32">
      <c r="A87" s="487">
        <v>80</v>
      </c>
      <c r="B87" s="152">
        <v>1</v>
      </c>
      <c r="C87" s="152"/>
      <c r="D87" s="152" t="s">
        <v>2004</v>
      </c>
      <c r="E87" s="152" t="s">
        <v>1840</v>
      </c>
      <c r="F87" s="487">
        <v>80110502</v>
      </c>
      <c r="G87" s="152" t="s">
        <v>2009</v>
      </c>
      <c r="H87" s="152">
        <v>0</v>
      </c>
      <c r="I87" s="487">
        <v>6124942</v>
      </c>
      <c r="J87" s="152"/>
      <c r="K87" s="152">
        <v>0</v>
      </c>
      <c r="L87" s="152">
        <v>0</v>
      </c>
      <c r="M87" s="488">
        <v>75823106.239999995</v>
      </c>
      <c r="N87" s="153">
        <v>80</v>
      </c>
      <c r="O87" s="152" t="s">
        <v>1838</v>
      </c>
      <c r="P87" s="152" t="s">
        <v>1073</v>
      </c>
      <c r="Q87" s="152" t="s">
        <v>2010</v>
      </c>
      <c r="R87" s="488"/>
      <c r="S87" s="153">
        <f t="shared" si="1"/>
        <v>6124942</v>
      </c>
      <c r="T87" s="153">
        <v>69698164.239999995</v>
      </c>
      <c r="U87" s="153">
        <v>296798806</v>
      </c>
      <c r="V87" s="153">
        <v>25171169</v>
      </c>
      <c r="W87" s="153">
        <v>397793081.24000001</v>
      </c>
      <c r="X87" s="153">
        <v>262902714</v>
      </c>
      <c r="Y87" s="153">
        <v>180387225.87</v>
      </c>
      <c r="Z87" s="153">
        <v>0</v>
      </c>
      <c r="AA87" s="153">
        <v>443289939.87</v>
      </c>
      <c r="AB87" s="153">
        <v>228422661.69999999</v>
      </c>
      <c r="AC87" s="153">
        <v>107863915</v>
      </c>
      <c r="AD87" s="153">
        <v>0</v>
      </c>
      <c r="AE87" s="153">
        <v>336286576.69999999</v>
      </c>
      <c r="AF87" s="489">
        <v>61506504.539999999</v>
      </c>
    </row>
    <row r="88" spans="1:32">
      <c r="A88" s="487">
        <v>81</v>
      </c>
      <c r="B88" s="152">
        <v>1</v>
      </c>
      <c r="C88" s="152"/>
      <c r="D88" s="152" t="s">
        <v>2004</v>
      </c>
      <c r="E88" s="152" t="s">
        <v>1840</v>
      </c>
      <c r="F88" s="487">
        <v>80110503</v>
      </c>
      <c r="G88" s="152" t="s">
        <v>2011</v>
      </c>
      <c r="H88" s="488">
        <v>30515627.199999999</v>
      </c>
      <c r="I88" s="488">
        <v>2249548.27</v>
      </c>
      <c r="J88" s="152"/>
      <c r="K88" s="152">
        <v>0</v>
      </c>
      <c r="L88" s="152">
        <v>0</v>
      </c>
      <c r="M88" s="487">
        <v>83609320</v>
      </c>
      <c r="N88" s="153">
        <v>81</v>
      </c>
      <c r="O88" s="152" t="s">
        <v>1838</v>
      </c>
      <c r="P88" s="152" t="s">
        <v>1073</v>
      </c>
      <c r="Q88" s="152" t="s">
        <v>2012</v>
      </c>
      <c r="R88" s="487"/>
      <c r="S88" s="153">
        <f t="shared" si="1"/>
        <v>32765175.469999999</v>
      </c>
      <c r="T88" s="153">
        <v>50844144.530000001</v>
      </c>
      <c r="U88" s="153">
        <v>293119105</v>
      </c>
      <c r="V88" s="153">
        <v>18765000</v>
      </c>
      <c r="W88" s="153">
        <v>395493425</v>
      </c>
      <c r="X88" s="153">
        <v>317716937.05000001</v>
      </c>
      <c r="Y88" s="153">
        <v>106581414.91</v>
      </c>
      <c r="Z88" s="153">
        <v>0</v>
      </c>
      <c r="AA88" s="153">
        <v>424298351.95999998</v>
      </c>
      <c r="AB88" s="153">
        <v>270707219.12</v>
      </c>
      <c r="AC88" s="153">
        <v>84950938.439999998</v>
      </c>
      <c r="AD88" s="153">
        <v>0</v>
      </c>
      <c r="AE88" s="153">
        <v>355658157.56</v>
      </c>
      <c r="AF88" s="489">
        <v>39835267.439999998</v>
      </c>
    </row>
    <row r="89" spans="1:32">
      <c r="A89" s="487">
        <v>82</v>
      </c>
      <c r="B89" s="152">
        <v>1</v>
      </c>
      <c r="C89" s="152"/>
      <c r="D89" s="152" t="s">
        <v>2004</v>
      </c>
      <c r="E89" s="152" t="s">
        <v>1840</v>
      </c>
      <c r="F89" s="487">
        <v>80110504</v>
      </c>
      <c r="G89" s="152" t="s">
        <v>2013</v>
      </c>
      <c r="H89" s="487">
        <v>59323935</v>
      </c>
      <c r="I89" s="488">
        <v>4745120.99</v>
      </c>
      <c r="J89" s="152"/>
      <c r="K89" s="152">
        <v>0</v>
      </c>
      <c r="L89" s="152">
        <v>0</v>
      </c>
      <c r="M89" s="488">
        <v>128053627.87</v>
      </c>
      <c r="N89" s="153">
        <v>82</v>
      </c>
      <c r="O89" s="152" t="s">
        <v>1838</v>
      </c>
      <c r="P89" s="152" t="s">
        <v>1073</v>
      </c>
      <c r="Q89" s="152" t="s">
        <v>2014</v>
      </c>
      <c r="R89" s="488"/>
      <c r="S89" s="153">
        <f t="shared" si="1"/>
        <v>64069055.990000002</v>
      </c>
      <c r="T89" s="153">
        <v>63984571.880000003</v>
      </c>
      <c r="U89" s="153">
        <v>347240181</v>
      </c>
      <c r="V89" s="153">
        <v>19593000</v>
      </c>
      <c r="W89" s="153">
        <v>494886808.87</v>
      </c>
      <c r="X89" s="153">
        <v>308605732</v>
      </c>
      <c r="Y89" s="153">
        <v>196520884</v>
      </c>
      <c r="Z89" s="153">
        <v>0</v>
      </c>
      <c r="AA89" s="153">
        <v>505126616</v>
      </c>
      <c r="AB89" s="153">
        <v>231965280.90000001</v>
      </c>
      <c r="AC89" s="153">
        <v>92563562.609999999</v>
      </c>
      <c r="AD89" s="153">
        <v>0</v>
      </c>
      <c r="AE89" s="153">
        <v>324528843.50999999</v>
      </c>
      <c r="AF89" s="489">
        <v>170357965.36000001</v>
      </c>
    </row>
    <row r="90" spans="1:32">
      <c r="A90" s="487">
        <v>83</v>
      </c>
      <c r="B90" s="152">
        <v>1</v>
      </c>
      <c r="C90" s="152"/>
      <c r="D90" s="152" t="s">
        <v>2004</v>
      </c>
      <c r="E90" s="152" t="s">
        <v>1840</v>
      </c>
      <c r="F90" s="487">
        <v>80110505</v>
      </c>
      <c r="G90" s="152" t="s">
        <v>2015</v>
      </c>
      <c r="H90" s="487">
        <v>43944065</v>
      </c>
      <c r="I90" s="152">
        <v>0</v>
      </c>
      <c r="J90" s="152"/>
      <c r="K90" s="152">
        <v>0</v>
      </c>
      <c r="L90" s="152">
        <v>0</v>
      </c>
      <c r="M90" s="488">
        <v>95929013.510000005</v>
      </c>
      <c r="N90" s="153">
        <v>83</v>
      </c>
      <c r="O90" s="152" t="s">
        <v>1838</v>
      </c>
      <c r="P90" s="152" t="s">
        <v>1073</v>
      </c>
      <c r="Q90" s="152" t="s">
        <v>2016</v>
      </c>
      <c r="R90" s="488"/>
      <c r="S90" s="153">
        <f t="shared" si="1"/>
        <v>43944065</v>
      </c>
      <c r="T90" s="153">
        <v>51984948.509999998</v>
      </c>
      <c r="U90" s="153">
        <v>298009638</v>
      </c>
      <c r="V90" s="153">
        <v>17100000</v>
      </c>
      <c r="W90" s="153">
        <v>411038651.50999999</v>
      </c>
      <c r="X90" s="153">
        <v>308352864.06999999</v>
      </c>
      <c r="Y90" s="153">
        <v>123780900.93000001</v>
      </c>
      <c r="Z90" s="153">
        <v>0</v>
      </c>
      <c r="AA90" s="153">
        <v>432133765</v>
      </c>
      <c r="AB90" s="153">
        <v>244026758.97999999</v>
      </c>
      <c r="AC90" s="153">
        <v>80510801.650000006</v>
      </c>
      <c r="AD90" s="153">
        <v>0</v>
      </c>
      <c r="AE90" s="153">
        <v>324537560.63</v>
      </c>
      <c r="AF90" s="489">
        <v>86501090.879999995</v>
      </c>
    </row>
    <row r="91" spans="1:32">
      <c r="A91" s="487">
        <v>84</v>
      </c>
      <c r="B91" s="152">
        <v>1</v>
      </c>
      <c r="C91" s="152"/>
      <c r="D91" s="152" t="s">
        <v>2004</v>
      </c>
      <c r="E91" s="152" t="s">
        <v>1840</v>
      </c>
      <c r="F91" s="487">
        <v>80110506</v>
      </c>
      <c r="G91" s="152" t="s">
        <v>2017</v>
      </c>
      <c r="H91" s="488">
        <v>3144948.72</v>
      </c>
      <c r="I91" s="488">
        <v>3967542.69</v>
      </c>
      <c r="J91" s="152"/>
      <c r="K91" s="152">
        <v>0</v>
      </c>
      <c r="L91" s="152">
        <v>0</v>
      </c>
      <c r="M91" s="488">
        <v>54576360.789999999</v>
      </c>
      <c r="N91" s="153">
        <v>84</v>
      </c>
      <c r="O91" s="152" t="s">
        <v>1838</v>
      </c>
      <c r="P91" s="152" t="s">
        <v>1073</v>
      </c>
      <c r="Q91" s="152" t="s">
        <v>2018</v>
      </c>
      <c r="R91" s="488"/>
      <c r="S91" s="153">
        <f t="shared" si="1"/>
        <v>7112491.4100000001</v>
      </c>
      <c r="T91" s="153">
        <v>47463869.380000003</v>
      </c>
      <c r="U91" s="153">
        <v>282709080</v>
      </c>
      <c r="V91" s="153">
        <v>19589000</v>
      </c>
      <c r="W91" s="153">
        <v>356874440.79000002</v>
      </c>
      <c r="X91" s="153">
        <v>264395370</v>
      </c>
      <c r="Y91" s="153">
        <v>134471000</v>
      </c>
      <c r="Z91" s="153">
        <v>0</v>
      </c>
      <c r="AA91" s="153">
        <v>398866370</v>
      </c>
      <c r="AB91" s="153">
        <v>235356312.81999999</v>
      </c>
      <c r="AC91" s="153">
        <v>89572423.540000007</v>
      </c>
      <c r="AD91" s="153">
        <v>0</v>
      </c>
      <c r="AE91" s="153">
        <v>324928736.36000001</v>
      </c>
      <c r="AF91" s="489">
        <v>31945704.43</v>
      </c>
    </row>
    <row r="92" spans="1:32">
      <c r="A92" s="487">
        <v>85</v>
      </c>
      <c r="B92" s="152">
        <v>1</v>
      </c>
      <c r="C92" s="152"/>
      <c r="D92" s="152" t="s">
        <v>2004</v>
      </c>
      <c r="E92" s="152" t="s">
        <v>1840</v>
      </c>
      <c r="F92" s="487">
        <v>80110507</v>
      </c>
      <c r="G92" s="152" t="s">
        <v>2019</v>
      </c>
      <c r="H92" s="488">
        <v>59550110.130000003</v>
      </c>
      <c r="I92" s="488">
        <v>20821593.760000002</v>
      </c>
      <c r="J92" s="152"/>
      <c r="K92" s="152">
        <v>0</v>
      </c>
      <c r="L92" s="152">
        <v>0</v>
      </c>
      <c r="M92" s="488">
        <v>139962848.78</v>
      </c>
      <c r="N92" s="153">
        <v>85</v>
      </c>
      <c r="O92" s="152" t="s">
        <v>1838</v>
      </c>
      <c r="P92" s="152" t="s">
        <v>1073</v>
      </c>
      <c r="Q92" s="152" t="s">
        <v>2020</v>
      </c>
      <c r="R92" s="488"/>
      <c r="S92" s="153">
        <f t="shared" si="1"/>
        <v>80371703.890000001</v>
      </c>
      <c r="T92" s="153">
        <v>59591144.890000001</v>
      </c>
      <c r="U92" s="153">
        <v>343554008</v>
      </c>
      <c r="V92" s="153">
        <v>20936000</v>
      </c>
      <c r="W92" s="153">
        <v>504452856.77999997</v>
      </c>
      <c r="X92" s="153">
        <v>305487887.5</v>
      </c>
      <c r="Y92" s="153">
        <v>211556202.63</v>
      </c>
      <c r="Z92" s="153">
        <v>0</v>
      </c>
      <c r="AA92" s="153">
        <v>517044090.13</v>
      </c>
      <c r="AB92" s="153">
        <v>277701873.04000002</v>
      </c>
      <c r="AC92" s="153">
        <v>123037649.5</v>
      </c>
      <c r="AD92" s="153">
        <v>0</v>
      </c>
      <c r="AE92" s="153">
        <v>400739522.54000002</v>
      </c>
      <c r="AF92" s="489">
        <v>103713334.23999999</v>
      </c>
    </row>
    <row r="93" spans="1:32">
      <c r="A93" s="487">
        <v>86</v>
      </c>
      <c r="B93" s="152">
        <v>1</v>
      </c>
      <c r="C93" s="152"/>
      <c r="D93" s="152" t="s">
        <v>2021</v>
      </c>
      <c r="E93" s="152" t="s">
        <v>1836</v>
      </c>
      <c r="F93" s="487">
        <v>80111401</v>
      </c>
      <c r="G93" s="152" t="s">
        <v>2022</v>
      </c>
      <c r="H93" s="488">
        <v>31280320.800000001</v>
      </c>
      <c r="I93" s="488">
        <v>49405256.520000003</v>
      </c>
      <c r="J93" s="152"/>
      <c r="K93" s="152">
        <v>0</v>
      </c>
      <c r="L93" s="152">
        <v>0</v>
      </c>
      <c r="M93" s="488">
        <v>224848997.16999999</v>
      </c>
      <c r="N93" s="153">
        <v>86</v>
      </c>
      <c r="O93" s="152" t="s">
        <v>1838</v>
      </c>
      <c r="P93" s="152" t="s">
        <v>1072</v>
      </c>
      <c r="Q93" s="152" t="s">
        <v>2023</v>
      </c>
      <c r="R93" s="488"/>
      <c r="S93" s="153">
        <f t="shared" si="1"/>
        <v>80685577.320000008</v>
      </c>
      <c r="T93" s="153">
        <v>144163419.84999999</v>
      </c>
      <c r="U93" s="153">
        <v>506162292.07999998</v>
      </c>
      <c r="V93" s="153">
        <v>20936733</v>
      </c>
      <c r="W93" s="153">
        <v>751948022.25</v>
      </c>
      <c r="X93" s="153">
        <v>521504690.80000001</v>
      </c>
      <c r="Y93" s="153">
        <v>309083500</v>
      </c>
      <c r="Z93" s="153">
        <v>0</v>
      </c>
      <c r="AA93" s="153">
        <v>830588190.79999995</v>
      </c>
      <c r="AB93" s="153">
        <v>466441762.94999999</v>
      </c>
      <c r="AC93" s="153">
        <v>275218221</v>
      </c>
      <c r="AD93" s="153">
        <v>0</v>
      </c>
      <c r="AE93" s="153">
        <v>741659983.95000005</v>
      </c>
      <c r="AF93" s="489">
        <v>10288038.300000001</v>
      </c>
    </row>
    <row r="94" spans="1:32">
      <c r="A94" s="487">
        <v>87</v>
      </c>
      <c r="B94" s="152">
        <v>1</v>
      </c>
      <c r="C94" s="152"/>
      <c r="D94" s="152" t="s">
        <v>2021</v>
      </c>
      <c r="E94" s="152" t="s">
        <v>1836</v>
      </c>
      <c r="F94" s="487">
        <v>80111402</v>
      </c>
      <c r="G94" s="152" t="s">
        <v>2024</v>
      </c>
      <c r="H94" s="488">
        <v>10502774.380000001</v>
      </c>
      <c r="I94" s="488">
        <v>36359306.799999997</v>
      </c>
      <c r="J94" s="152"/>
      <c r="K94" s="152">
        <v>0</v>
      </c>
      <c r="L94" s="152">
        <v>0</v>
      </c>
      <c r="M94" s="488">
        <v>163617113.18000001</v>
      </c>
      <c r="N94" s="153">
        <v>87</v>
      </c>
      <c r="O94" s="152" t="s">
        <v>1838</v>
      </c>
      <c r="P94" s="152" t="s">
        <v>1072</v>
      </c>
      <c r="Q94" s="152" t="s">
        <v>2025</v>
      </c>
      <c r="R94" s="488"/>
      <c r="S94" s="153">
        <f t="shared" si="1"/>
        <v>46862081.18</v>
      </c>
      <c r="T94" s="153">
        <v>116755032</v>
      </c>
      <c r="U94" s="153">
        <v>524546172</v>
      </c>
      <c r="V94" s="153">
        <v>20187000</v>
      </c>
      <c r="W94" s="153">
        <v>708350285.17999995</v>
      </c>
      <c r="X94" s="153">
        <v>506008813</v>
      </c>
      <c r="Y94" s="153">
        <v>302714009</v>
      </c>
      <c r="Z94" s="153">
        <v>0</v>
      </c>
      <c r="AA94" s="153">
        <v>808722822</v>
      </c>
      <c r="AB94" s="153">
        <v>432915018.48000002</v>
      </c>
      <c r="AC94" s="153">
        <v>222733190</v>
      </c>
      <c r="AD94" s="153">
        <v>0</v>
      </c>
      <c r="AE94" s="153">
        <v>655648208.48000002</v>
      </c>
      <c r="AF94" s="489">
        <v>52702076.700000003</v>
      </c>
    </row>
    <row r="95" spans="1:32">
      <c r="A95" s="487">
        <v>88</v>
      </c>
      <c r="B95" s="152">
        <v>1</v>
      </c>
      <c r="C95" s="152"/>
      <c r="D95" s="152" t="s">
        <v>2021</v>
      </c>
      <c r="E95" s="152" t="s">
        <v>1836</v>
      </c>
      <c r="F95" s="487">
        <v>80111403</v>
      </c>
      <c r="G95" s="152" t="s">
        <v>2026</v>
      </c>
      <c r="H95" s="152">
        <v>0</v>
      </c>
      <c r="I95" s="488">
        <v>91244211.819999993</v>
      </c>
      <c r="J95" s="152"/>
      <c r="K95" s="152">
        <v>0</v>
      </c>
      <c r="L95" s="487">
        <v>2008380</v>
      </c>
      <c r="M95" s="488">
        <v>279023656.75</v>
      </c>
      <c r="N95" s="153">
        <v>88</v>
      </c>
      <c r="O95" s="152" t="s">
        <v>1838</v>
      </c>
      <c r="P95" s="152" t="s">
        <v>1072</v>
      </c>
      <c r="Q95" s="152" t="s">
        <v>2027</v>
      </c>
      <c r="R95" s="488"/>
      <c r="S95" s="153">
        <f t="shared" si="1"/>
        <v>93252591.819999993</v>
      </c>
      <c r="T95" s="153">
        <v>185771064.93000001</v>
      </c>
      <c r="U95" s="153">
        <v>710401165</v>
      </c>
      <c r="V95" s="153">
        <v>35805964.68</v>
      </c>
      <c r="W95" s="153">
        <v>1025230786.4299999</v>
      </c>
      <c r="X95" s="153">
        <v>754486237</v>
      </c>
      <c r="Y95" s="153">
        <v>323934183</v>
      </c>
      <c r="Z95" s="153">
        <v>0</v>
      </c>
      <c r="AA95" s="153">
        <v>1078420420</v>
      </c>
      <c r="AB95" s="153">
        <v>655437638.85000002</v>
      </c>
      <c r="AC95" s="153">
        <v>230272266.88</v>
      </c>
      <c r="AD95" s="153">
        <v>0</v>
      </c>
      <c r="AE95" s="153">
        <v>885709905.73000002</v>
      </c>
      <c r="AF95" s="489">
        <v>139520880.69999999</v>
      </c>
    </row>
    <row r="96" spans="1:32">
      <c r="A96" s="487">
        <v>89</v>
      </c>
      <c r="B96" s="152">
        <v>1</v>
      </c>
      <c r="C96" s="152"/>
      <c r="D96" s="152" t="s">
        <v>2021</v>
      </c>
      <c r="E96" s="152" t="s">
        <v>1836</v>
      </c>
      <c r="F96" s="487">
        <v>80111404</v>
      </c>
      <c r="G96" s="152" t="s">
        <v>2028</v>
      </c>
      <c r="H96" s="488">
        <v>33279350.969999999</v>
      </c>
      <c r="I96" s="488">
        <v>20708534.960000001</v>
      </c>
      <c r="J96" s="152"/>
      <c r="K96" s="152">
        <v>0</v>
      </c>
      <c r="L96" s="152">
        <v>0</v>
      </c>
      <c r="M96" s="488">
        <v>161707401.96000001</v>
      </c>
      <c r="N96" s="153">
        <v>89</v>
      </c>
      <c r="O96" s="152" t="s">
        <v>1838</v>
      </c>
      <c r="P96" s="152" t="s">
        <v>1072</v>
      </c>
      <c r="Q96" s="152" t="s">
        <v>2029</v>
      </c>
      <c r="R96" s="488"/>
      <c r="S96" s="153">
        <f t="shared" si="1"/>
        <v>53987885.93</v>
      </c>
      <c r="T96" s="153">
        <v>107719516.03</v>
      </c>
      <c r="U96" s="153">
        <v>429453402</v>
      </c>
      <c r="V96" s="153">
        <v>37002930</v>
      </c>
      <c r="W96" s="153">
        <v>628163733.96000004</v>
      </c>
      <c r="X96" s="153">
        <v>453086096.10000002</v>
      </c>
      <c r="Y96" s="153">
        <v>275626050.5</v>
      </c>
      <c r="Z96" s="153">
        <v>0</v>
      </c>
      <c r="AA96" s="153">
        <v>728712146.60000002</v>
      </c>
      <c r="AB96" s="153">
        <v>387876906.92000002</v>
      </c>
      <c r="AC96" s="153">
        <v>209702374.72</v>
      </c>
      <c r="AD96" s="153">
        <v>0</v>
      </c>
      <c r="AE96" s="153">
        <v>597579281.63999999</v>
      </c>
      <c r="AF96" s="489">
        <v>30584452.32</v>
      </c>
    </row>
    <row r="97" spans="1:32">
      <c r="A97" s="487">
        <v>90</v>
      </c>
      <c r="B97" s="152">
        <v>1</v>
      </c>
      <c r="C97" s="152"/>
      <c r="D97" s="152" t="s">
        <v>2021</v>
      </c>
      <c r="E97" s="152" t="s">
        <v>1840</v>
      </c>
      <c r="F97" s="487">
        <v>80111501</v>
      </c>
      <c r="G97" s="152" t="s">
        <v>2030</v>
      </c>
      <c r="H97" s="487">
        <v>79007033</v>
      </c>
      <c r="I97" s="152">
        <v>0</v>
      </c>
      <c r="J97" s="152"/>
      <c r="K97" s="152">
        <v>0</v>
      </c>
      <c r="L97" s="152">
        <v>0</v>
      </c>
      <c r="M97" s="488">
        <v>168253161.93000001</v>
      </c>
      <c r="N97" s="153">
        <v>90</v>
      </c>
      <c r="O97" s="152" t="s">
        <v>1838</v>
      </c>
      <c r="P97" s="152" t="s">
        <v>1072</v>
      </c>
      <c r="Q97" s="152" t="s">
        <v>2031</v>
      </c>
      <c r="R97" s="488"/>
      <c r="S97" s="153">
        <f t="shared" si="1"/>
        <v>79007033</v>
      </c>
      <c r="T97" s="153">
        <v>89246128.930000007</v>
      </c>
      <c r="U97" s="153">
        <v>395315069</v>
      </c>
      <c r="V97" s="153">
        <v>21497000</v>
      </c>
      <c r="W97" s="153">
        <v>585065230.92999995</v>
      </c>
      <c r="X97" s="153">
        <v>370550210</v>
      </c>
      <c r="Y97" s="153">
        <v>246468033</v>
      </c>
      <c r="Z97" s="153">
        <v>0</v>
      </c>
      <c r="AA97" s="153">
        <v>617018243</v>
      </c>
      <c r="AB97" s="153">
        <v>291046396.13</v>
      </c>
      <c r="AC97" s="153">
        <v>173921788.31999999</v>
      </c>
      <c r="AD97" s="153">
        <v>0</v>
      </c>
      <c r="AE97" s="153">
        <v>464968184.44999999</v>
      </c>
      <c r="AF97" s="489">
        <v>120097046.48</v>
      </c>
    </row>
    <row r="98" spans="1:32">
      <c r="A98" s="487">
        <v>91</v>
      </c>
      <c r="B98" s="152">
        <v>1</v>
      </c>
      <c r="C98" s="152"/>
      <c r="D98" s="152" t="s">
        <v>2021</v>
      </c>
      <c r="E98" s="152" t="s">
        <v>1840</v>
      </c>
      <c r="F98" s="487">
        <v>80111502</v>
      </c>
      <c r="G98" s="152" t="s">
        <v>2032</v>
      </c>
      <c r="H98" s="487">
        <v>84650000</v>
      </c>
      <c r="I98" s="487">
        <v>-42225000</v>
      </c>
      <c r="J98" s="152"/>
      <c r="K98" s="152">
        <v>0</v>
      </c>
      <c r="L98" s="487">
        <v>2510000</v>
      </c>
      <c r="M98" s="487">
        <v>96560000</v>
      </c>
      <c r="N98" s="153">
        <v>91</v>
      </c>
      <c r="O98" s="152" t="s">
        <v>1838</v>
      </c>
      <c r="P98" s="152" t="s">
        <v>1072</v>
      </c>
      <c r="Q98" s="152" t="s">
        <v>2033</v>
      </c>
      <c r="R98" s="487"/>
      <c r="S98" s="153">
        <f t="shared" si="1"/>
        <v>44935000</v>
      </c>
      <c r="T98" s="153">
        <v>51625000</v>
      </c>
      <c r="U98" s="153">
        <v>215103129</v>
      </c>
      <c r="V98" s="153">
        <v>16156000</v>
      </c>
      <c r="W98" s="153">
        <v>327819129</v>
      </c>
      <c r="X98" s="153">
        <v>207230350</v>
      </c>
      <c r="Y98" s="153">
        <v>155038190</v>
      </c>
      <c r="Z98" s="153">
        <v>0</v>
      </c>
      <c r="AA98" s="153">
        <v>362268540</v>
      </c>
      <c r="AB98" s="153">
        <v>177701939.27000001</v>
      </c>
      <c r="AC98" s="153">
        <v>131673004.56</v>
      </c>
      <c r="AD98" s="153">
        <v>0</v>
      </c>
      <c r="AE98" s="153">
        <v>309374943.82999998</v>
      </c>
      <c r="AF98" s="489">
        <v>18444185.170000002</v>
      </c>
    </row>
    <row r="99" spans="1:32">
      <c r="A99" s="487">
        <v>92</v>
      </c>
      <c r="B99" s="152">
        <v>1</v>
      </c>
      <c r="C99" s="152"/>
      <c r="D99" s="152" t="s">
        <v>2021</v>
      </c>
      <c r="E99" s="152" t="s">
        <v>1840</v>
      </c>
      <c r="F99" s="487">
        <v>80111503</v>
      </c>
      <c r="G99" s="152" t="s">
        <v>2034</v>
      </c>
      <c r="H99" s="487">
        <v>30300000</v>
      </c>
      <c r="I99" s="487">
        <v>1452454</v>
      </c>
      <c r="J99" s="152"/>
      <c r="K99" s="152">
        <v>0</v>
      </c>
      <c r="L99" s="152">
        <v>0</v>
      </c>
      <c r="M99" s="488">
        <v>103139301.77</v>
      </c>
      <c r="N99" s="153">
        <v>92</v>
      </c>
      <c r="O99" s="152" t="s">
        <v>1838</v>
      </c>
      <c r="P99" s="152" t="s">
        <v>1072</v>
      </c>
      <c r="Q99" s="152" t="s">
        <v>2035</v>
      </c>
      <c r="R99" s="488"/>
      <c r="S99" s="153">
        <f t="shared" si="1"/>
        <v>31752454</v>
      </c>
      <c r="T99" s="153">
        <v>71386847.769999996</v>
      </c>
      <c r="U99" s="153">
        <v>395169472.12</v>
      </c>
      <c r="V99" s="153">
        <v>21231000</v>
      </c>
      <c r="W99" s="153">
        <v>519539773.88999999</v>
      </c>
      <c r="X99" s="153">
        <v>341631670</v>
      </c>
      <c r="Y99" s="153">
        <v>212888300</v>
      </c>
      <c r="Z99" s="153">
        <v>0</v>
      </c>
      <c r="AA99" s="153">
        <v>554519970</v>
      </c>
      <c r="AB99" s="153">
        <v>289767235.86000001</v>
      </c>
      <c r="AC99" s="153">
        <v>173938138</v>
      </c>
      <c r="AD99" s="153">
        <v>0</v>
      </c>
      <c r="AE99" s="153">
        <v>463705373.86000001</v>
      </c>
      <c r="AF99" s="489">
        <v>55834400.030000001</v>
      </c>
    </row>
    <row r="100" spans="1:32">
      <c r="A100" s="487">
        <v>93</v>
      </c>
      <c r="B100" s="152">
        <v>1</v>
      </c>
      <c r="C100" s="152"/>
      <c r="D100" s="152" t="s">
        <v>2021</v>
      </c>
      <c r="E100" s="152" t="s">
        <v>1840</v>
      </c>
      <c r="F100" s="487">
        <v>80111504</v>
      </c>
      <c r="G100" s="152" t="s">
        <v>2036</v>
      </c>
      <c r="H100" s="488">
        <v>51963248.840000004</v>
      </c>
      <c r="I100" s="152">
        <v>0</v>
      </c>
      <c r="J100" s="152"/>
      <c r="K100" s="152">
        <v>0</v>
      </c>
      <c r="L100" s="152">
        <v>0</v>
      </c>
      <c r="M100" s="488">
        <v>104392026.58</v>
      </c>
      <c r="N100" s="153">
        <v>93</v>
      </c>
      <c r="O100" s="152" t="s">
        <v>1838</v>
      </c>
      <c r="P100" s="152" t="s">
        <v>1072</v>
      </c>
      <c r="Q100" s="152" t="s">
        <v>2020</v>
      </c>
      <c r="R100" s="488"/>
      <c r="S100" s="153">
        <f t="shared" si="1"/>
        <v>51963248.840000004</v>
      </c>
      <c r="T100" s="153">
        <v>52428777.740000002</v>
      </c>
      <c r="U100" s="153">
        <v>224951832</v>
      </c>
      <c r="V100" s="153">
        <v>19599000</v>
      </c>
      <c r="W100" s="153">
        <v>348942858.57999998</v>
      </c>
      <c r="X100" s="153">
        <v>223716800</v>
      </c>
      <c r="Y100" s="153">
        <v>159430990</v>
      </c>
      <c r="Z100" s="153">
        <v>0</v>
      </c>
      <c r="AA100" s="153">
        <v>383147790</v>
      </c>
      <c r="AB100" s="153">
        <v>171541772.13999999</v>
      </c>
      <c r="AC100" s="153">
        <v>100402970.88</v>
      </c>
      <c r="AD100" s="153">
        <v>0</v>
      </c>
      <c r="AE100" s="153">
        <v>271944743.01999998</v>
      </c>
      <c r="AF100" s="489">
        <v>76998115.560000002</v>
      </c>
    </row>
    <row r="101" spans="1:32">
      <c r="A101" s="487">
        <v>94</v>
      </c>
      <c r="B101" s="152">
        <v>1</v>
      </c>
      <c r="C101" s="152"/>
      <c r="D101" s="152" t="s">
        <v>2037</v>
      </c>
      <c r="E101" s="152" t="s">
        <v>1836</v>
      </c>
      <c r="F101" s="487">
        <v>80112401</v>
      </c>
      <c r="G101" s="152" t="s">
        <v>2038</v>
      </c>
      <c r="H101" s="488">
        <v>55297500.549999997</v>
      </c>
      <c r="I101" s="488">
        <v>74191569.310000002</v>
      </c>
      <c r="J101" s="152"/>
      <c r="K101" s="487">
        <v>1740000</v>
      </c>
      <c r="L101" s="488">
        <v>1496912.5</v>
      </c>
      <c r="M101" s="488">
        <v>287976778.61000001</v>
      </c>
      <c r="N101" s="153">
        <v>94</v>
      </c>
      <c r="O101" s="152" t="s">
        <v>1838</v>
      </c>
      <c r="P101" s="152" t="s">
        <v>1063</v>
      </c>
      <c r="Q101" s="152" t="s">
        <v>2039</v>
      </c>
      <c r="R101" s="488"/>
      <c r="S101" s="153">
        <f t="shared" si="1"/>
        <v>132725982.36</v>
      </c>
      <c r="T101" s="153">
        <v>156990796.25</v>
      </c>
      <c r="U101" s="153">
        <v>504107620</v>
      </c>
      <c r="V101" s="153">
        <v>18028000</v>
      </c>
      <c r="W101" s="153">
        <v>811852398.61000001</v>
      </c>
      <c r="X101" s="153">
        <v>470574449</v>
      </c>
      <c r="Y101" s="153">
        <v>359736031.98000002</v>
      </c>
      <c r="Z101" s="153">
        <v>1500000</v>
      </c>
      <c r="AA101" s="153">
        <v>831810480.98000002</v>
      </c>
      <c r="AB101" s="153">
        <v>353418818.56</v>
      </c>
      <c r="AC101" s="153">
        <v>203175696.93000001</v>
      </c>
      <c r="AD101" s="153">
        <v>1500000</v>
      </c>
      <c r="AE101" s="153">
        <v>558094515.49000001</v>
      </c>
      <c r="AF101" s="489">
        <v>253757883.12</v>
      </c>
    </row>
    <row r="102" spans="1:32">
      <c r="A102" s="487">
        <v>95</v>
      </c>
      <c r="B102" s="152">
        <v>1</v>
      </c>
      <c r="C102" s="152"/>
      <c r="D102" s="152" t="s">
        <v>2037</v>
      </c>
      <c r="E102" s="152" t="s">
        <v>1836</v>
      </c>
      <c r="F102" s="487">
        <v>80112402</v>
      </c>
      <c r="G102" s="152" t="s">
        <v>2040</v>
      </c>
      <c r="H102" s="487">
        <v>100030970</v>
      </c>
      <c r="I102" s="488">
        <v>42550484.32</v>
      </c>
      <c r="J102" s="152"/>
      <c r="K102" s="487">
        <v>700000</v>
      </c>
      <c r="L102" s="152">
        <v>0</v>
      </c>
      <c r="M102" s="488">
        <v>246836101.93000001</v>
      </c>
      <c r="N102" s="153">
        <v>95</v>
      </c>
      <c r="O102" s="152" t="s">
        <v>1838</v>
      </c>
      <c r="P102" s="152" t="s">
        <v>1063</v>
      </c>
      <c r="Q102" s="152" t="s">
        <v>2041</v>
      </c>
      <c r="R102" s="488"/>
      <c r="S102" s="153">
        <f t="shared" si="1"/>
        <v>143281454.31999999</v>
      </c>
      <c r="T102" s="153">
        <v>104254647.61</v>
      </c>
      <c r="U102" s="153">
        <v>446083672</v>
      </c>
      <c r="V102" s="153">
        <v>17422000</v>
      </c>
      <c r="W102" s="153">
        <v>711041773.92999995</v>
      </c>
      <c r="X102" s="153">
        <v>289821999</v>
      </c>
      <c r="Y102" s="153">
        <v>533608673</v>
      </c>
      <c r="Z102" s="153">
        <v>0</v>
      </c>
      <c r="AA102" s="153">
        <v>823430672</v>
      </c>
      <c r="AB102" s="153">
        <v>284256459.42000002</v>
      </c>
      <c r="AC102" s="153">
        <v>288346004.07999998</v>
      </c>
      <c r="AD102" s="153">
        <v>0</v>
      </c>
      <c r="AE102" s="153">
        <v>572602463.5</v>
      </c>
      <c r="AF102" s="489">
        <v>138439310.43000001</v>
      </c>
    </row>
    <row r="103" spans="1:32">
      <c r="A103" s="487">
        <v>96</v>
      </c>
      <c r="B103" s="152">
        <v>1</v>
      </c>
      <c r="C103" s="152"/>
      <c r="D103" s="152" t="s">
        <v>2037</v>
      </c>
      <c r="E103" s="152" t="s">
        <v>1836</v>
      </c>
      <c r="F103" s="487">
        <v>80112403</v>
      </c>
      <c r="G103" s="152" t="s">
        <v>2042</v>
      </c>
      <c r="H103" s="488">
        <v>174871920.31999999</v>
      </c>
      <c r="I103" s="488">
        <v>27006859.149999999</v>
      </c>
      <c r="J103" s="152"/>
      <c r="K103" s="152">
        <v>0</v>
      </c>
      <c r="L103" s="152">
        <v>0</v>
      </c>
      <c r="M103" s="488">
        <v>331420636.05000001</v>
      </c>
      <c r="N103" s="153">
        <v>96</v>
      </c>
      <c r="O103" s="152" t="s">
        <v>1838</v>
      </c>
      <c r="P103" s="152" t="s">
        <v>1063</v>
      </c>
      <c r="Q103" s="152" t="s">
        <v>2043</v>
      </c>
      <c r="R103" s="488"/>
      <c r="S103" s="153">
        <f t="shared" si="1"/>
        <v>201878779.47</v>
      </c>
      <c r="T103" s="153">
        <v>129541856.58</v>
      </c>
      <c r="U103" s="153">
        <v>505035866.60000002</v>
      </c>
      <c r="V103" s="153">
        <v>17717000</v>
      </c>
      <c r="W103" s="153">
        <v>854173502.64999998</v>
      </c>
      <c r="X103" s="153">
        <v>463036043</v>
      </c>
      <c r="Y103" s="153">
        <v>565106531</v>
      </c>
      <c r="Z103" s="153">
        <v>0</v>
      </c>
      <c r="AA103" s="153">
        <v>1028142574</v>
      </c>
      <c r="AB103" s="153">
        <v>399896633.20999998</v>
      </c>
      <c r="AC103" s="153">
        <v>395554895.69</v>
      </c>
      <c r="AD103" s="153">
        <v>0</v>
      </c>
      <c r="AE103" s="153">
        <v>795451528.89999998</v>
      </c>
      <c r="AF103" s="489">
        <v>58721973.75</v>
      </c>
    </row>
    <row r="104" spans="1:32">
      <c r="A104" s="487">
        <v>97</v>
      </c>
      <c r="B104" s="152">
        <v>1</v>
      </c>
      <c r="C104" s="152"/>
      <c r="D104" s="152" t="s">
        <v>2037</v>
      </c>
      <c r="E104" s="152" t="s">
        <v>1836</v>
      </c>
      <c r="F104" s="487">
        <v>80112404</v>
      </c>
      <c r="G104" s="152" t="s">
        <v>2044</v>
      </c>
      <c r="H104" s="488">
        <v>80491978.109999999</v>
      </c>
      <c r="I104" s="488">
        <v>140478286.18000001</v>
      </c>
      <c r="J104" s="152"/>
      <c r="K104" s="487">
        <v>9078365</v>
      </c>
      <c r="L104" s="152">
        <v>0</v>
      </c>
      <c r="M104" s="488">
        <v>446602346.45999998</v>
      </c>
      <c r="N104" s="153">
        <v>97</v>
      </c>
      <c r="O104" s="152" t="s">
        <v>1838</v>
      </c>
      <c r="P104" s="152" t="s">
        <v>1063</v>
      </c>
      <c r="Q104" s="152" t="s">
        <v>2045</v>
      </c>
      <c r="R104" s="488"/>
      <c r="S104" s="153">
        <f t="shared" si="1"/>
        <v>230048629.29000002</v>
      </c>
      <c r="T104" s="153">
        <v>225632082.16999999</v>
      </c>
      <c r="U104" s="153">
        <v>737863384.13</v>
      </c>
      <c r="V104" s="153">
        <v>38891379.600000001</v>
      </c>
      <c r="W104" s="153">
        <v>1232435475.1900001</v>
      </c>
      <c r="X104" s="153">
        <v>815187192</v>
      </c>
      <c r="Y104" s="153">
        <v>888288052</v>
      </c>
      <c r="Z104" s="153">
        <v>0</v>
      </c>
      <c r="AA104" s="153">
        <v>1703475244</v>
      </c>
      <c r="AB104" s="153">
        <v>559194815.94000006</v>
      </c>
      <c r="AC104" s="153">
        <v>564006275.88</v>
      </c>
      <c r="AD104" s="153">
        <v>0</v>
      </c>
      <c r="AE104" s="153">
        <v>1123201091.8199999</v>
      </c>
      <c r="AF104" s="489">
        <v>109234383.37</v>
      </c>
    </row>
    <row r="105" spans="1:32">
      <c r="A105" s="487">
        <v>98</v>
      </c>
      <c r="B105" s="152">
        <v>1</v>
      </c>
      <c r="C105" s="152"/>
      <c r="D105" s="152" t="s">
        <v>2037</v>
      </c>
      <c r="E105" s="152" t="s">
        <v>1836</v>
      </c>
      <c r="F105" s="487">
        <v>80112405</v>
      </c>
      <c r="G105" s="152" t="s">
        <v>2046</v>
      </c>
      <c r="H105" s="488">
        <v>54870030.270000003</v>
      </c>
      <c r="I105" s="488">
        <v>120484644.61</v>
      </c>
      <c r="J105" s="152"/>
      <c r="K105" s="487">
        <v>27491002</v>
      </c>
      <c r="L105" s="152">
        <v>0</v>
      </c>
      <c r="M105" s="488">
        <v>416787959.91000003</v>
      </c>
      <c r="N105" s="153">
        <v>98</v>
      </c>
      <c r="O105" s="152" t="s">
        <v>1838</v>
      </c>
      <c r="P105" s="152" t="s">
        <v>1063</v>
      </c>
      <c r="Q105" s="152" t="s">
        <v>2047</v>
      </c>
      <c r="R105" s="488"/>
      <c r="S105" s="153">
        <f t="shared" si="1"/>
        <v>202845676.88</v>
      </c>
      <c r="T105" s="153">
        <v>241433285.03</v>
      </c>
      <c r="U105" s="153">
        <v>562676467.94000006</v>
      </c>
      <c r="V105" s="153">
        <v>18307000</v>
      </c>
      <c r="W105" s="153">
        <v>1025262429.85</v>
      </c>
      <c r="X105" s="153">
        <v>636070270</v>
      </c>
      <c r="Y105" s="153">
        <v>821286889</v>
      </c>
      <c r="Z105" s="153">
        <v>0</v>
      </c>
      <c r="AA105" s="153">
        <v>1457357159</v>
      </c>
      <c r="AB105" s="153">
        <v>394596492.64999998</v>
      </c>
      <c r="AC105" s="153">
        <v>576859429.82000005</v>
      </c>
      <c r="AD105" s="153">
        <v>0</v>
      </c>
      <c r="AE105" s="153">
        <v>971455922.47000003</v>
      </c>
      <c r="AF105" s="489">
        <v>53806507.380000003</v>
      </c>
    </row>
    <row r="106" spans="1:32">
      <c r="A106" s="487">
        <v>99</v>
      </c>
      <c r="B106" s="152">
        <v>1</v>
      </c>
      <c r="C106" s="152"/>
      <c r="D106" s="152" t="s">
        <v>2037</v>
      </c>
      <c r="E106" s="152" t="s">
        <v>1836</v>
      </c>
      <c r="F106" s="487">
        <v>80112406</v>
      </c>
      <c r="G106" s="152" t="s">
        <v>2048</v>
      </c>
      <c r="H106" s="488">
        <v>169083841.53999999</v>
      </c>
      <c r="I106" s="488">
        <v>46965546.469999999</v>
      </c>
      <c r="J106" s="152"/>
      <c r="K106" s="488">
        <v>36034920.5</v>
      </c>
      <c r="L106" s="488">
        <v>7310402.5</v>
      </c>
      <c r="M106" s="488">
        <v>368320934.73000002</v>
      </c>
      <c r="N106" s="153">
        <v>99</v>
      </c>
      <c r="O106" s="152" t="s">
        <v>1838</v>
      </c>
      <c r="P106" s="152" t="s">
        <v>1063</v>
      </c>
      <c r="Q106" s="152" t="s">
        <v>2049</v>
      </c>
      <c r="R106" s="488"/>
      <c r="S106" s="153">
        <f t="shared" si="1"/>
        <v>259394711.00999999</v>
      </c>
      <c r="T106" s="153">
        <v>144961144.22</v>
      </c>
      <c r="U106" s="153">
        <v>500039472</v>
      </c>
      <c r="V106" s="153">
        <v>23125000</v>
      </c>
      <c r="W106" s="153">
        <v>927520327.23000002</v>
      </c>
      <c r="X106" s="153">
        <v>428038610</v>
      </c>
      <c r="Y106" s="153">
        <v>453300472</v>
      </c>
      <c r="Z106" s="153">
        <v>1500000</v>
      </c>
      <c r="AA106" s="153">
        <v>882839082</v>
      </c>
      <c r="AB106" s="153">
        <v>369526500.73000002</v>
      </c>
      <c r="AC106" s="153">
        <v>264426434.78999999</v>
      </c>
      <c r="AD106" s="153">
        <v>1465586.8</v>
      </c>
      <c r="AE106" s="153">
        <v>635418522.32000005</v>
      </c>
      <c r="AF106" s="489">
        <v>292101804.91000003</v>
      </c>
    </row>
    <row r="107" spans="1:32">
      <c r="A107" s="487">
        <v>100</v>
      </c>
      <c r="B107" s="152">
        <v>1</v>
      </c>
      <c r="C107" s="152"/>
      <c r="D107" s="152" t="s">
        <v>2037</v>
      </c>
      <c r="E107" s="152" t="s">
        <v>1836</v>
      </c>
      <c r="F107" s="487">
        <v>80112407</v>
      </c>
      <c r="G107" s="152" t="s">
        <v>2050</v>
      </c>
      <c r="H107" s="488">
        <v>254485103.22999999</v>
      </c>
      <c r="I107" s="488">
        <v>160142658.24000001</v>
      </c>
      <c r="J107" s="152"/>
      <c r="K107" s="152">
        <v>0</v>
      </c>
      <c r="L107" s="152">
        <v>0</v>
      </c>
      <c r="M107" s="488">
        <v>637379296.67999995</v>
      </c>
      <c r="N107" s="153">
        <v>100</v>
      </c>
      <c r="O107" s="152" t="s">
        <v>1838</v>
      </c>
      <c r="P107" s="152" t="s">
        <v>1063</v>
      </c>
      <c r="Q107" s="152" t="s">
        <v>2051</v>
      </c>
      <c r="R107" s="488"/>
      <c r="S107" s="153">
        <f t="shared" si="1"/>
        <v>414627761.47000003</v>
      </c>
      <c r="T107" s="153">
        <v>222751535.21000001</v>
      </c>
      <c r="U107" s="153">
        <v>783840120</v>
      </c>
      <c r="V107" s="153">
        <v>28986000</v>
      </c>
      <c r="W107" s="153">
        <v>1450205416.6800001</v>
      </c>
      <c r="X107" s="153">
        <v>695321540</v>
      </c>
      <c r="Y107" s="153">
        <v>810980932</v>
      </c>
      <c r="Z107" s="153">
        <v>0</v>
      </c>
      <c r="AA107" s="153">
        <v>1506302472</v>
      </c>
      <c r="AB107" s="153">
        <v>562200833.13999999</v>
      </c>
      <c r="AC107" s="153">
        <v>371678229.56999999</v>
      </c>
      <c r="AD107" s="153">
        <v>0</v>
      </c>
      <c r="AE107" s="153">
        <v>933879062.71000004</v>
      </c>
      <c r="AF107" s="489">
        <v>516326353.97000003</v>
      </c>
    </row>
    <row r="108" spans="1:32">
      <c r="A108" s="487">
        <v>101</v>
      </c>
      <c r="B108" s="152">
        <v>1</v>
      </c>
      <c r="C108" s="152"/>
      <c r="D108" s="152" t="s">
        <v>2037</v>
      </c>
      <c r="E108" s="152" t="s">
        <v>1836</v>
      </c>
      <c r="F108" s="487">
        <v>80112408</v>
      </c>
      <c r="G108" s="152" t="s">
        <v>2052</v>
      </c>
      <c r="H108" s="152">
        <v>0</v>
      </c>
      <c r="I108" s="488">
        <v>78848800.099999994</v>
      </c>
      <c r="J108" s="152"/>
      <c r="K108" s="487">
        <v>20482228</v>
      </c>
      <c r="L108" s="152">
        <v>0</v>
      </c>
      <c r="M108" s="488">
        <v>222210723.24000001</v>
      </c>
      <c r="N108" s="153">
        <v>101</v>
      </c>
      <c r="O108" s="152" t="s">
        <v>1838</v>
      </c>
      <c r="P108" s="152" t="s">
        <v>1063</v>
      </c>
      <c r="Q108" s="152" t="s">
        <v>2053</v>
      </c>
      <c r="R108" s="488"/>
      <c r="S108" s="153">
        <f t="shared" si="1"/>
        <v>99331028.099999994</v>
      </c>
      <c r="T108" s="153">
        <v>143361923.13999999</v>
      </c>
      <c r="U108" s="153">
        <v>586488873</v>
      </c>
      <c r="V108" s="153">
        <v>17791000</v>
      </c>
      <c r="W108" s="153">
        <v>846972824.24000001</v>
      </c>
      <c r="X108" s="153">
        <v>493581862.87</v>
      </c>
      <c r="Y108" s="153">
        <v>363640963.41000003</v>
      </c>
      <c r="Z108" s="153">
        <v>0</v>
      </c>
      <c r="AA108" s="153">
        <v>857222826.27999997</v>
      </c>
      <c r="AB108" s="153">
        <v>421244716.58999997</v>
      </c>
      <c r="AC108" s="153">
        <v>282488740.94999999</v>
      </c>
      <c r="AD108" s="153">
        <v>0</v>
      </c>
      <c r="AE108" s="153">
        <v>703733457.53999996</v>
      </c>
      <c r="AF108" s="489">
        <v>143239366.69999999</v>
      </c>
    </row>
    <row r="109" spans="1:32">
      <c r="A109" s="487">
        <v>102</v>
      </c>
      <c r="B109" s="152">
        <v>1</v>
      </c>
      <c r="C109" s="152"/>
      <c r="D109" s="152" t="s">
        <v>2037</v>
      </c>
      <c r="E109" s="152" t="s">
        <v>1840</v>
      </c>
      <c r="F109" s="487">
        <v>80112501</v>
      </c>
      <c r="G109" s="152" t="s">
        <v>2054</v>
      </c>
      <c r="H109" s="152">
        <v>0</v>
      </c>
      <c r="I109" s="488">
        <v>14619319.199999999</v>
      </c>
      <c r="J109" s="152"/>
      <c r="K109" s="152">
        <v>0</v>
      </c>
      <c r="L109" s="152">
        <v>0</v>
      </c>
      <c r="M109" s="488">
        <v>105988717.65000001</v>
      </c>
      <c r="N109" s="153">
        <v>102</v>
      </c>
      <c r="O109" s="152" t="s">
        <v>1838</v>
      </c>
      <c r="P109" s="152" t="s">
        <v>1063</v>
      </c>
      <c r="Q109" s="152" t="s">
        <v>2055</v>
      </c>
      <c r="R109" s="488"/>
      <c r="S109" s="153">
        <f t="shared" si="1"/>
        <v>14619319.199999999</v>
      </c>
      <c r="T109" s="153">
        <v>91369398.450000003</v>
      </c>
      <c r="U109" s="153">
        <v>346242742.56</v>
      </c>
      <c r="V109" s="153">
        <v>15872000</v>
      </c>
      <c r="W109" s="153">
        <v>468103460.20999998</v>
      </c>
      <c r="X109" s="153">
        <v>302620950</v>
      </c>
      <c r="Y109" s="153">
        <v>338697332</v>
      </c>
      <c r="Z109" s="153">
        <v>0</v>
      </c>
      <c r="AA109" s="153">
        <v>641318282</v>
      </c>
      <c r="AB109" s="153">
        <v>246172010.88</v>
      </c>
      <c r="AC109" s="153">
        <v>164533532.09999999</v>
      </c>
      <c r="AD109" s="153">
        <v>0</v>
      </c>
      <c r="AE109" s="153">
        <v>410705542.98000002</v>
      </c>
      <c r="AF109" s="489">
        <v>57397917.229999997</v>
      </c>
    </row>
    <row r="110" spans="1:32">
      <c r="A110" s="487">
        <v>103</v>
      </c>
      <c r="B110" s="152">
        <v>1</v>
      </c>
      <c r="C110" s="152"/>
      <c r="D110" s="152" t="s">
        <v>2037</v>
      </c>
      <c r="E110" s="152" t="s">
        <v>1840</v>
      </c>
      <c r="F110" s="487">
        <v>80112502</v>
      </c>
      <c r="G110" s="152" t="s">
        <v>2056</v>
      </c>
      <c r="H110" s="488">
        <v>85423009.590000004</v>
      </c>
      <c r="I110" s="488">
        <v>35905404.68</v>
      </c>
      <c r="J110" s="152"/>
      <c r="K110" s="152">
        <v>0</v>
      </c>
      <c r="L110" s="152">
        <v>0</v>
      </c>
      <c r="M110" s="488">
        <v>211943171.13</v>
      </c>
      <c r="N110" s="153">
        <v>103</v>
      </c>
      <c r="O110" s="152" t="s">
        <v>1838</v>
      </c>
      <c r="P110" s="152" t="s">
        <v>1063</v>
      </c>
      <c r="Q110" s="152" t="s">
        <v>2057</v>
      </c>
      <c r="R110" s="488"/>
      <c r="S110" s="153">
        <f t="shared" si="1"/>
        <v>121328414.27000001</v>
      </c>
      <c r="T110" s="153">
        <v>90614756.859999999</v>
      </c>
      <c r="U110" s="153">
        <v>462574672</v>
      </c>
      <c r="V110" s="153">
        <v>15046677</v>
      </c>
      <c r="W110" s="153">
        <v>689564520.13</v>
      </c>
      <c r="X110" s="153">
        <v>433449310</v>
      </c>
      <c r="Y110" s="153">
        <v>337847404.70999998</v>
      </c>
      <c r="Z110" s="153">
        <v>0</v>
      </c>
      <c r="AA110" s="153">
        <v>771296714.71000004</v>
      </c>
      <c r="AB110" s="153">
        <v>322409936</v>
      </c>
      <c r="AC110" s="153">
        <v>239325231</v>
      </c>
      <c r="AD110" s="153">
        <v>0</v>
      </c>
      <c r="AE110" s="153">
        <v>561735167</v>
      </c>
      <c r="AF110" s="489">
        <v>127829353.13</v>
      </c>
    </row>
    <row r="111" spans="1:32">
      <c r="A111" s="487">
        <v>104</v>
      </c>
      <c r="B111" s="152">
        <v>1</v>
      </c>
      <c r="C111" s="152"/>
      <c r="D111" s="152" t="s">
        <v>2037</v>
      </c>
      <c r="E111" s="152" t="s">
        <v>1840</v>
      </c>
      <c r="F111" s="487">
        <v>80112503</v>
      </c>
      <c r="G111" s="152" t="s">
        <v>2058</v>
      </c>
      <c r="H111" s="488">
        <v>129852463.45</v>
      </c>
      <c r="I111" s="488">
        <v>16911393.48</v>
      </c>
      <c r="J111" s="152"/>
      <c r="K111" s="152">
        <v>0</v>
      </c>
      <c r="L111" s="152">
        <v>0</v>
      </c>
      <c r="M111" s="488">
        <v>222306488.63999999</v>
      </c>
      <c r="N111" s="153">
        <v>104</v>
      </c>
      <c r="O111" s="152" t="s">
        <v>1838</v>
      </c>
      <c r="P111" s="152" t="s">
        <v>1063</v>
      </c>
      <c r="Q111" s="152" t="s">
        <v>2059</v>
      </c>
      <c r="R111" s="488"/>
      <c r="S111" s="153">
        <f t="shared" si="1"/>
        <v>146763856.93000001</v>
      </c>
      <c r="T111" s="153">
        <v>75542631.709999993</v>
      </c>
      <c r="U111" s="153">
        <v>308198175.05000001</v>
      </c>
      <c r="V111" s="153">
        <v>16253538</v>
      </c>
      <c r="W111" s="153">
        <v>546758201.69000006</v>
      </c>
      <c r="X111" s="153">
        <v>297179902</v>
      </c>
      <c r="Y111" s="153">
        <v>307086908</v>
      </c>
      <c r="Z111" s="153">
        <v>0</v>
      </c>
      <c r="AA111" s="153">
        <v>604266810</v>
      </c>
      <c r="AB111" s="153">
        <v>239676614.72999999</v>
      </c>
      <c r="AC111" s="153">
        <v>236561580</v>
      </c>
      <c r="AD111" s="153">
        <v>0</v>
      </c>
      <c r="AE111" s="153">
        <v>476238194.73000002</v>
      </c>
      <c r="AF111" s="489">
        <v>70520006.959999993</v>
      </c>
    </row>
    <row r="112" spans="1:32">
      <c r="A112" s="487">
        <v>105</v>
      </c>
      <c r="B112" s="152">
        <v>1</v>
      </c>
      <c r="C112" s="152"/>
      <c r="D112" s="152" t="s">
        <v>2037</v>
      </c>
      <c r="E112" s="152" t="s">
        <v>1840</v>
      </c>
      <c r="F112" s="487">
        <v>80112504</v>
      </c>
      <c r="G112" s="152" t="s">
        <v>2060</v>
      </c>
      <c r="H112" s="488">
        <v>106249431.01000001</v>
      </c>
      <c r="I112" s="488">
        <v>9435952.5099999998</v>
      </c>
      <c r="J112" s="152"/>
      <c r="K112" s="152">
        <v>0</v>
      </c>
      <c r="L112" s="152">
        <v>0</v>
      </c>
      <c r="M112" s="488">
        <v>200352966.63</v>
      </c>
      <c r="N112" s="153">
        <v>105</v>
      </c>
      <c r="O112" s="152" t="s">
        <v>1838</v>
      </c>
      <c r="P112" s="152" t="s">
        <v>1063</v>
      </c>
      <c r="Q112" s="152" t="s">
        <v>2061</v>
      </c>
      <c r="R112" s="488"/>
      <c r="S112" s="153">
        <f t="shared" si="1"/>
        <v>115685383.52000001</v>
      </c>
      <c r="T112" s="153">
        <v>84667583.109999999</v>
      </c>
      <c r="U112" s="153">
        <v>333859040</v>
      </c>
      <c r="V112" s="153">
        <v>17312000</v>
      </c>
      <c r="W112" s="153">
        <v>551524006.63</v>
      </c>
      <c r="X112" s="153">
        <v>272396024</v>
      </c>
      <c r="Y112" s="153">
        <v>288810177.00999999</v>
      </c>
      <c r="Z112" s="153">
        <v>0</v>
      </c>
      <c r="AA112" s="153">
        <v>561206201.00999999</v>
      </c>
      <c r="AB112" s="153">
        <v>231014904.49000001</v>
      </c>
      <c r="AC112" s="153">
        <v>211650221.08000001</v>
      </c>
      <c r="AD112" s="153">
        <v>0</v>
      </c>
      <c r="AE112" s="153">
        <v>442665125.56999999</v>
      </c>
      <c r="AF112" s="489">
        <v>108858881.06</v>
      </c>
    </row>
    <row r="113" spans="1:32">
      <c r="A113" s="487">
        <v>106</v>
      </c>
      <c r="B113" s="152">
        <v>1</v>
      </c>
      <c r="C113" s="152"/>
      <c r="D113" s="152" t="s">
        <v>2037</v>
      </c>
      <c r="E113" s="152" t="s">
        <v>1840</v>
      </c>
      <c r="F113" s="487">
        <v>80112505</v>
      </c>
      <c r="G113" s="152" t="s">
        <v>2062</v>
      </c>
      <c r="H113" s="488">
        <v>101234964.28</v>
      </c>
      <c r="I113" s="488">
        <v>13482180.6</v>
      </c>
      <c r="J113" s="152"/>
      <c r="K113" s="152">
        <v>0</v>
      </c>
      <c r="L113" s="152">
        <v>0</v>
      </c>
      <c r="M113" s="488">
        <v>198987420.94999999</v>
      </c>
      <c r="N113" s="153">
        <v>106</v>
      </c>
      <c r="O113" s="152" t="s">
        <v>1838</v>
      </c>
      <c r="P113" s="152" t="s">
        <v>1063</v>
      </c>
      <c r="Q113" s="152" t="s">
        <v>2063</v>
      </c>
      <c r="R113" s="488"/>
      <c r="S113" s="153">
        <f t="shared" si="1"/>
        <v>114717144.88</v>
      </c>
      <c r="T113" s="153">
        <v>84270276.069999993</v>
      </c>
      <c r="U113" s="153">
        <v>313619058.81999999</v>
      </c>
      <c r="V113" s="153">
        <v>7297000</v>
      </c>
      <c r="W113" s="153">
        <v>519903479.76999998</v>
      </c>
      <c r="X113" s="153">
        <v>260659220</v>
      </c>
      <c r="Y113" s="153">
        <v>283992667</v>
      </c>
      <c r="Z113" s="153">
        <v>0</v>
      </c>
      <c r="AA113" s="153">
        <v>544651887</v>
      </c>
      <c r="AB113" s="153">
        <v>226705120.81999999</v>
      </c>
      <c r="AC113" s="153">
        <v>185665531.38999999</v>
      </c>
      <c r="AD113" s="153">
        <v>0</v>
      </c>
      <c r="AE113" s="153">
        <v>412370652.20999998</v>
      </c>
      <c r="AF113" s="489">
        <v>107532827.56</v>
      </c>
    </row>
    <row r="114" spans="1:32">
      <c r="A114" s="487">
        <v>107</v>
      </c>
      <c r="B114" s="152">
        <v>1</v>
      </c>
      <c r="C114" s="152"/>
      <c r="D114" s="152" t="s">
        <v>2037</v>
      </c>
      <c r="E114" s="152" t="s">
        <v>1840</v>
      </c>
      <c r="F114" s="487">
        <v>80112506</v>
      </c>
      <c r="G114" s="152" t="s">
        <v>2064</v>
      </c>
      <c r="H114" s="488">
        <v>31943827.129999999</v>
      </c>
      <c r="I114" s="488">
        <v>44220120.829999998</v>
      </c>
      <c r="J114" s="152"/>
      <c r="K114" s="152">
        <v>0</v>
      </c>
      <c r="L114" s="152">
        <v>0</v>
      </c>
      <c r="M114" s="488">
        <v>170686137.25999999</v>
      </c>
      <c r="N114" s="153">
        <v>107</v>
      </c>
      <c r="O114" s="152" t="s">
        <v>1838</v>
      </c>
      <c r="P114" s="152" t="s">
        <v>1063</v>
      </c>
      <c r="Q114" s="152" t="s">
        <v>2065</v>
      </c>
      <c r="R114" s="488"/>
      <c r="S114" s="153">
        <f t="shared" si="1"/>
        <v>76163947.959999993</v>
      </c>
      <c r="T114" s="153">
        <v>94522189.299999997</v>
      </c>
      <c r="U114" s="153">
        <v>354668823.39999998</v>
      </c>
      <c r="V114" s="153">
        <v>17398000</v>
      </c>
      <c r="W114" s="153">
        <v>542752960.65999997</v>
      </c>
      <c r="X114" s="153">
        <v>393677508.06999999</v>
      </c>
      <c r="Y114" s="153">
        <v>221295213</v>
      </c>
      <c r="Z114" s="153">
        <v>0</v>
      </c>
      <c r="AA114" s="153">
        <v>614972721.07000005</v>
      </c>
      <c r="AB114" s="153">
        <v>359155245.00999999</v>
      </c>
      <c r="AC114" s="153">
        <v>179721294</v>
      </c>
      <c r="AD114" s="153">
        <v>0</v>
      </c>
      <c r="AE114" s="153">
        <v>538876539.00999999</v>
      </c>
      <c r="AF114" s="489">
        <v>3876421.65</v>
      </c>
    </row>
    <row r="115" spans="1:32">
      <c r="A115" s="487">
        <v>108</v>
      </c>
      <c r="B115" s="152">
        <v>1</v>
      </c>
      <c r="C115" s="152"/>
      <c r="D115" s="152" t="s">
        <v>2037</v>
      </c>
      <c r="E115" s="152" t="s">
        <v>1840</v>
      </c>
      <c r="F115" s="487">
        <v>80112507</v>
      </c>
      <c r="G115" s="152" t="s">
        <v>2066</v>
      </c>
      <c r="H115" s="488">
        <v>1693409.86</v>
      </c>
      <c r="I115" s="488">
        <v>19245546.379999999</v>
      </c>
      <c r="J115" s="152"/>
      <c r="K115" s="152">
        <v>0</v>
      </c>
      <c r="L115" s="152">
        <v>0</v>
      </c>
      <c r="M115" s="488">
        <v>92306279.689999998</v>
      </c>
      <c r="N115" s="153">
        <v>108</v>
      </c>
      <c r="O115" s="152" t="s">
        <v>1838</v>
      </c>
      <c r="P115" s="152" t="s">
        <v>1063</v>
      </c>
      <c r="Q115" s="152" t="s">
        <v>2067</v>
      </c>
      <c r="R115" s="488"/>
      <c r="S115" s="153">
        <f t="shared" si="1"/>
        <v>20938956.239999998</v>
      </c>
      <c r="T115" s="153">
        <v>71367323.450000003</v>
      </c>
      <c r="U115" s="153">
        <v>317475416.97000003</v>
      </c>
      <c r="V115" s="153">
        <v>17267548</v>
      </c>
      <c r="W115" s="153">
        <v>427049244.66000003</v>
      </c>
      <c r="X115" s="153">
        <v>273918983.47000003</v>
      </c>
      <c r="Y115" s="153">
        <v>254387420</v>
      </c>
      <c r="Z115" s="153">
        <v>0</v>
      </c>
      <c r="AA115" s="153">
        <v>528306403.47000003</v>
      </c>
      <c r="AB115" s="153">
        <v>235894289.33000001</v>
      </c>
      <c r="AC115" s="153">
        <v>178535402.5</v>
      </c>
      <c r="AD115" s="153">
        <v>0</v>
      </c>
      <c r="AE115" s="153">
        <v>414429691.82999998</v>
      </c>
      <c r="AF115" s="489">
        <v>12619552.83</v>
      </c>
    </row>
    <row r="116" spans="1:32">
      <c r="A116" s="487">
        <v>109</v>
      </c>
      <c r="B116" s="152">
        <v>1</v>
      </c>
      <c r="C116" s="152"/>
      <c r="D116" s="152" t="s">
        <v>2068</v>
      </c>
      <c r="E116" s="152" t="s">
        <v>2069</v>
      </c>
      <c r="F116" s="487">
        <v>80113201</v>
      </c>
      <c r="G116" s="152" t="s">
        <v>2070</v>
      </c>
      <c r="H116" s="488">
        <v>291788369.75999999</v>
      </c>
      <c r="I116" s="488">
        <v>401162857.52999997</v>
      </c>
      <c r="J116" s="152"/>
      <c r="K116" s="488">
        <v>50092976.280000001</v>
      </c>
      <c r="L116" s="487">
        <v>11804832</v>
      </c>
      <c r="M116" s="488">
        <v>1279707643.3599999</v>
      </c>
      <c r="N116" s="153">
        <v>109</v>
      </c>
      <c r="O116" s="152" t="s">
        <v>1838</v>
      </c>
      <c r="P116" s="152" t="s">
        <v>1069</v>
      </c>
      <c r="Q116" s="152" t="s">
        <v>2071</v>
      </c>
      <c r="R116" s="488"/>
      <c r="S116" s="153">
        <f t="shared" si="1"/>
        <v>754849035.56999993</v>
      </c>
      <c r="T116" s="153">
        <v>574951584.07000005</v>
      </c>
      <c r="U116" s="153">
        <v>1048050855</v>
      </c>
      <c r="V116" s="153">
        <v>51623000</v>
      </c>
      <c r="W116" s="153">
        <v>2429474474.6399999</v>
      </c>
      <c r="X116" s="153">
        <v>1746521214</v>
      </c>
      <c r="Y116" s="153">
        <v>2444939104</v>
      </c>
      <c r="Z116" s="153">
        <v>60000000</v>
      </c>
      <c r="AA116" s="153">
        <v>4251460318</v>
      </c>
      <c r="AB116" s="153">
        <v>1063296557.38</v>
      </c>
      <c r="AC116" s="153">
        <v>861890015.34000003</v>
      </c>
      <c r="AD116" s="153">
        <v>43018099.979999997</v>
      </c>
      <c r="AE116" s="153">
        <v>1968204672.7</v>
      </c>
      <c r="AF116" s="489">
        <v>461269801.94</v>
      </c>
    </row>
    <row r="117" spans="1:32">
      <c r="A117" s="487">
        <v>110</v>
      </c>
      <c r="B117" s="152">
        <v>1</v>
      </c>
      <c r="C117" s="152"/>
      <c r="D117" s="152" t="s">
        <v>2068</v>
      </c>
      <c r="E117" s="152" t="s">
        <v>1836</v>
      </c>
      <c r="F117" s="487">
        <v>80113401</v>
      </c>
      <c r="G117" s="152" t="s">
        <v>2072</v>
      </c>
      <c r="H117" s="488">
        <v>111424908.01000001</v>
      </c>
      <c r="I117" s="487">
        <v>33100000</v>
      </c>
      <c r="J117" s="152"/>
      <c r="K117" s="487">
        <v>9069071</v>
      </c>
      <c r="L117" s="487">
        <v>4000000</v>
      </c>
      <c r="M117" s="488">
        <v>253306054.21000001</v>
      </c>
      <c r="N117" s="153">
        <v>110</v>
      </c>
      <c r="O117" s="152" t="s">
        <v>1838</v>
      </c>
      <c r="P117" s="152" t="s">
        <v>1069</v>
      </c>
      <c r="Q117" s="152" t="s">
        <v>2073</v>
      </c>
      <c r="R117" s="488"/>
      <c r="S117" s="153">
        <f t="shared" si="1"/>
        <v>157593979.00999999</v>
      </c>
      <c r="T117" s="153">
        <v>104781146.2</v>
      </c>
      <c r="U117" s="153">
        <v>544265218.5</v>
      </c>
      <c r="V117" s="153">
        <v>16373393</v>
      </c>
      <c r="W117" s="153">
        <v>823013736.71000004</v>
      </c>
      <c r="X117" s="153">
        <v>521932282.52999997</v>
      </c>
      <c r="Y117" s="153">
        <v>392124278.48000002</v>
      </c>
      <c r="Z117" s="153">
        <v>0</v>
      </c>
      <c r="AA117" s="153">
        <v>914056561.00999999</v>
      </c>
      <c r="AB117" s="153">
        <v>352099402.31</v>
      </c>
      <c r="AC117" s="153">
        <v>236541405.66999999</v>
      </c>
      <c r="AD117" s="153">
        <v>0</v>
      </c>
      <c r="AE117" s="153">
        <v>588640807.98000002</v>
      </c>
      <c r="AF117" s="489">
        <v>234372928.72999999</v>
      </c>
    </row>
    <row r="118" spans="1:32">
      <c r="A118" s="487">
        <v>111</v>
      </c>
      <c r="B118" s="152">
        <v>1</v>
      </c>
      <c r="C118" s="152"/>
      <c r="D118" s="152" t="s">
        <v>2068</v>
      </c>
      <c r="E118" s="152" t="s">
        <v>1836</v>
      </c>
      <c r="F118" s="487">
        <v>80113402</v>
      </c>
      <c r="G118" s="152" t="s">
        <v>2074</v>
      </c>
      <c r="H118" s="488">
        <v>99762662.640000001</v>
      </c>
      <c r="I118" s="488">
        <v>25386434.030000001</v>
      </c>
      <c r="J118" s="152"/>
      <c r="K118" s="152">
        <v>0</v>
      </c>
      <c r="L118" s="487">
        <v>5000000</v>
      </c>
      <c r="M118" s="488">
        <v>258466234.93000001</v>
      </c>
      <c r="N118" s="153">
        <v>111</v>
      </c>
      <c r="O118" s="152" t="s">
        <v>1838</v>
      </c>
      <c r="P118" s="152" t="s">
        <v>1069</v>
      </c>
      <c r="Q118" s="152" t="s">
        <v>2075</v>
      </c>
      <c r="R118" s="488"/>
      <c r="S118" s="153">
        <f t="shared" si="1"/>
        <v>130149096.67</v>
      </c>
      <c r="T118" s="153">
        <v>128317138.26000001</v>
      </c>
      <c r="U118" s="153">
        <v>514566000</v>
      </c>
      <c r="V118" s="153">
        <v>22756000</v>
      </c>
      <c r="W118" s="153">
        <v>795788234.92999995</v>
      </c>
      <c r="X118" s="153">
        <v>445191962</v>
      </c>
      <c r="Y118" s="153">
        <v>357130410.63999999</v>
      </c>
      <c r="Z118" s="153">
        <v>0</v>
      </c>
      <c r="AA118" s="153">
        <v>802322372.63999999</v>
      </c>
      <c r="AB118" s="153">
        <v>371121460.50999999</v>
      </c>
      <c r="AC118" s="153">
        <v>236999436.56</v>
      </c>
      <c r="AD118" s="153">
        <v>0</v>
      </c>
      <c r="AE118" s="153">
        <v>608120897.07000005</v>
      </c>
      <c r="AF118" s="489">
        <v>187667337.86000001</v>
      </c>
    </row>
    <row r="119" spans="1:32">
      <c r="A119" s="487">
        <v>112</v>
      </c>
      <c r="B119" s="152">
        <v>1</v>
      </c>
      <c r="C119" s="152"/>
      <c r="D119" s="152" t="s">
        <v>2068</v>
      </c>
      <c r="E119" s="152" t="s">
        <v>1836</v>
      </c>
      <c r="F119" s="487">
        <v>80113403</v>
      </c>
      <c r="G119" s="152" t="s">
        <v>2076</v>
      </c>
      <c r="H119" s="488">
        <v>146374256.25</v>
      </c>
      <c r="I119" s="488">
        <v>31076802.57</v>
      </c>
      <c r="J119" s="152"/>
      <c r="K119" s="488">
        <v>18480461.359999999</v>
      </c>
      <c r="L119" s="487">
        <v>5543860</v>
      </c>
      <c r="M119" s="488">
        <v>378599638.88999999</v>
      </c>
      <c r="N119" s="153">
        <v>112</v>
      </c>
      <c r="O119" s="152" t="s">
        <v>1838</v>
      </c>
      <c r="P119" s="152" t="s">
        <v>1069</v>
      </c>
      <c r="Q119" s="152" t="s">
        <v>2077</v>
      </c>
      <c r="R119" s="488"/>
      <c r="S119" s="153">
        <f t="shared" si="1"/>
        <v>201475380.18000001</v>
      </c>
      <c r="T119" s="153">
        <v>195604720.06999999</v>
      </c>
      <c r="U119" s="153">
        <v>512803478.49000001</v>
      </c>
      <c r="V119" s="153">
        <v>18693991</v>
      </c>
      <c r="W119" s="153">
        <v>928577569.74000001</v>
      </c>
      <c r="X119" s="153">
        <v>538560270</v>
      </c>
      <c r="Y119" s="153">
        <v>508783485</v>
      </c>
      <c r="Z119" s="153">
        <v>0</v>
      </c>
      <c r="AA119" s="153">
        <v>1047343755</v>
      </c>
      <c r="AB119" s="153">
        <v>457599028.88999999</v>
      </c>
      <c r="AC119" s="153">
        <v>300613670.94</v>
      </c>
      <c r="AD119" s="153">
        <v>0</v>
      </c>
      <c r="AE119" s="153">
        <v>758212699.83000004</v>
      </c>
      <c r="AF119" s="489">
        <v>170364869.91</v>
      </c>
    </row>
    <row r="120" spans="1:32">
      <c r="A120" s="487">
        <v>113</v>
      </c>
      <c r="B120" s="152">
        <v>1</v>
      </c>
      <c r="C120" s="152"/>
      <c r="D120" s="152" t="s">
        <v>2068</v>
      </c>
      <c r="E120" s="152" t="s">
        <v>1836</v>
      </c>
      <c r="F120" s="487">
        <v>80113404</v>
      </c>
      <c r="G120" s="152" t="s">
        <v>2078</v>
      </c>
      <c r="H120" s="488">
        <v>112701766.34</v>
      </c>
      <c r="I120" s="488">
        <v>45519415.369999997</v>
      </c>
      <c r="J120" s="152"/>
      <c r="K120" s="152">
        <v>0</v>
      </c>
      <c r="L120" s="487">
        <v>33764484</v>
      </c>
      <c r="M120" s="488">
        <v>335813997.06999999</v>
      </c>
      <c r="N120" s="153">
        <v>113</v>
      </c>
      <c r="O120" s="152" t="s">
        <v>1838</v>
      </c>
      <c r="P120" s="152" t="s">
        <v>1069</v>
      </c>
      <c r="Q120" s="152" t="s">
        <v>2079</v>
      </c>
      <c r="R120" s="488"/>
      <c r="S120" s="153">
        <f t="shared" si="1"/>
        <v>191985665.71000001</v>
      </c>
      <c r="T120" s="153">
        <v>143828331.36000001</v>
      </c>
      <c r="U120" s="153">
        <v>504959941</v>
      </c>
      <c r="V120" s="153">
        <v>25641256</v>
      </c>
      <c r="W120" s="153">
        <v>866415194.07000005</v>
      </c>
      <c r="X120" s="153">
        <v>559072963</v>
      </c>
      <c r="Y120" s="153">
        <v>370390573</v>
      </c>
      <c r="Z120" s="153">
        <v>0</v>
      </c>
      <c r="AA120" s="153">
        <v>929463536</v>
      </c>
      <c r="AB120" s="153">
        <v>422270890.30000001</v>
      </c>
      <c r="AC120" s="153">
        <v>282820221</v>
      </c>
      <c r="AD120" s="153">
        <v>0</v>
      </c>
      <c r="AE120" s="153">
        <v>705091111.29999995</v>
      </c>
      <c r="AF120" s="489">
        <v>161324082.77000001</v>
      </c>
    </row>
    <row r="121" spans="1:32">
      <c r="A121" s="487">
        <v>114</v>
      </c>
      <c r="B121" s="152">
        <v>1</v>
      </c>
      <c r="C121" s="152"/>
      <c r="D121" s="152" t="s">
        <v>2068</v>
      </c>
      <c r="E121" s="152" t="s">
        <v>1836</v>
      </c>
      <c r="F121" s="487">
        <v>80113405</v>
      </c>
      <c r="G121" s="152" t="s">
        <v>2080</v>
      </c>
      <c r="H121" s="488">
        <v>117683207.42</v>
      </c>
      <c r="I121" s="488">
        <v>17788407.77</v>
      </c>
      <c r="J121" s="152"/>
      <c r="K121" s="487">
        <v>1699334</v>
      </c>
      <c r="L121" s="152">
        <v>0</v>
      </c>
      <c r="M121" s="488">
        <v>268213686.28</v>
      </c>
      <c r="N121" s="153">
        <v>114</v>
      </c>
      <c r="O121" s="152" t="s">
        <v>1838</v>
      </c>
      <c r="P121" s="152" t="s">
        <v>1069</v>
      </c>
      <c r="Q121" s="152" t="s">
        <v>2081</v>
      </c>
      <c r="R121" s="488"/>
      <c r="S121" s="153">
        <f t="shared" si="1"/>
        <v>137170949.19</v>
      </c>
      <c r="T121" s="153">
        <v>132742071.09</v>
      </c>
      <c r="U121" s="153">
        <v>432795582.75999999</v>
      </c>
      <c r="V121" s="153">
        <v>21059709</v>
      </c>
      <c r="W121" s="153">
        <v>723768312.03999996</v>
      </c>
      <c r="X121" s="153">
        <v>462501630</v>
      </c>
      <c r="Y121" s="153">
        <v>346880308</v>
      </c>
      <c r="Z121" s="153">
        <v>0</v>
      </c>
      <c r="AA121" s="153">
        <v>809381938</v>
      </c>
      <c r="AB121" s="153">
        <v>370783593.66000003</v>
      </c>
      <c r="AC121" s="153">
        <v>222408832.37</v>
      </c>
      <c r="AD121" s="153">
        <v>0</v>
      </c>
      <c r="AE121" s="153">
        <v>593192426.02999997</v>
      </c>
      <c r="AF121" s="489">
        <v>130575886.01000001</v>
      </c>
    </row>
    <row r="122" spans="1:32">
      <c r="A122" s="487">
        <v>115</v>
      </c>
      <c r="B122" s="152">
        <v>1</v>
      </c>
      <c r="C122" s="152"/>
      <c r="D122" s="152" t="s">
        <v>2068</v>
      </c>
      <c r="E122" s="152" t="s">
        <v>1836</v>
      </c>
      <c r="F122" s="487">
        <v>80113406</v>
      </c>
      <c r="G122" s="152" t="s">
        <v>2082</v>
      </c>
      <c r="H122" s="488">
        <v>168949569.72999999</v>
      </c>
      <c r="I122" s="488">
        <v>42600966.159999996</v>
      </c>
      <c r="J122" s="152"/>
      <c r="K122" s="488">
        <v>9742914.8800000008</v>
      </c>
      <c r="L122" s="152">
        <v>0</v>
      </c>
      <c r="M122" s="488">
        <v>359066688.19</v>
      </c>
      <c r="N122" s="153">
        <v>115</v>
      </c>
      <c r="O122" s="152" t="s">
        <v>1838</v>
      </c>
      <c r="P122" s="152" t="s">
        <v>1069</v>
      </c>
      <c r="Q122" s="152" t="s">
        <v>2083</v>
      </c>
      <c r="R122" s="488"/>
      <c r="S122" s="153">
        <f t="shared" si="1"/>
        <v>221293450.76999998</v>
      </c>
      <c r="T122" s="153">
        <v>147516152.30000001</v>
      </c>
      <c r="U122" s="153">
        <v>380279827</v>
      </c>
      <c r="V122" s="153">
        <v>13923000</v>
      </c>
      <c r="W122" s="153">
        <v>763012430.07000005</v>
      </c>
      <c r="X122" s="153">
        <v>385004540</v>
      </c>
      <c r="Y122" s="153">
        <v>407932165</v>
      </c>
      <c r="Z122" s="153">
        <v>0</v>
      </c>
      <c r="AA122" s="153">
        <v>792936705</v>
      </c>
      <c r="AB122" s="153">
        <v>315775107.05000001</v>
      </c>
      <c r="AC122" s="153">
        <v>249134278</v>
      </c>
      <c r="AD122" s="153">
        <v>0</v>
      </c>
      <c r="AE122" s="153">
        <v>564909385.04999995</v>
      </c>
      <c r="AF122" s="489">
        <v>198103045.02000001</v>
      </c>
    </row>
    <row r="123" spans="1:32">
      <c r="A123" s="487">
        <v>116</v>
      </c>
      <c r="B123" s="152">
        <v>1</v>
      </c>
      <c r="C123" s="152"/>
      <c r="D123" s="152" t="s">
        <v>2068</v>
      </c>
      <c r="E123" s="152" t="s">
        <v>1836</v>
      </c>
      <c r="F123" s="487">
        <v>80113407</v>
      </c>
      <c r="G123" s="152" t="s">
        <v>2084</v>
      </c>
      <c r="H123" s="488">
        <v>92482717.75</v>
      </c>
      <c r="I123" s="488">
        <v>24587567.550000001</v>
      </c>
      <c r="J123" s="152"/>
      <c r="K123" s="152">
        <v>0</v>
      </c>
      <c r="L123" s="487">
        <v>5313517</v>
      </c>
      <c r="M123" s="488">
        <v>231559584.43000001</v>
      </c>
      <c r="N123" s="153">
        <v>116</v>
      </c>
      <c r="O123" s="152" t="s">
        <v>1838</v>
      </c>
      <c r="P123" s="152" t="s">
        <v>1069</v>
      </c>
      <c r="Q123" s="152" t="s">
        <v>2085</v>
      </c>
      <c r="R123" s="488"/>
      <c r="S123" s="153">
        <f t="shared" si="1"/>
        <v>122383802.3</v>
      </c>
      <c r="T123" s="153">
        <v>109175782.13</v>
      </c>
      <c r="U123" s="153">
        <v>393835566.05000001</v>
      </c>
      <c r="V123" s="153">
        <v>20145000</v>
      </c>
      <c r="W123" s="153">
        <v>645540150.48000002</v>
      </c>
      <c r="X123" s="153">
        <v>365554813.00999999</v>
      </c>
      <c r="Y123" s="153">
        <v>398946193</v>
      </c>
      <c r="Z123" s="153">
        <v>0</v>
      </c>
      <c r="AA123" s="153">
        <v>764501006.00999999</v>
      </c>
      <c r="AB123" s="153">
        <v>295793342.22000003</v>
      </c>
      <c r="AC123" s="153">
        <v>291615994.51999998</v>
      </c>
      <c r="AD123" s="153">
        <v>0</v>
      </c>
      <c r="AE123" s="153">
        <v>587409336.74000001</v>
      </c>
      <c r="AF123" s="489">
        <v>58130813.740000002</v>
      </c>
    </row>
    <row r="124" spans="1:32">
      <c r="A124" s="487">
        <v>117</v>
      </c>
      <c r="B124" s="152">
        <v>1</v>
      </c>
      <c r="C124" s="152"/>
      <c r="D124" s="152" t="s">
        <v>2068</v>
      </c>
      <c r="E124" s="152" t="s">
        <v>1836</v>
      </c>
      <c r="F124" s="487">
        <v>80113408</v>
      </c>
      <c r="G124" s="152" t="s">
        <v>2086</v>
      </c>
      <c r="H124" s="488">
        <v>292982743.73000002</v>
      </c>
      <c r="I124" s="488">
        <v>153616949.30000001</v>
      </c>
      <c r="J124" s="152"/>
      <c r="K124" s="488">
        <v>31085710.649999999</v>
      </c>
      <c r="L124" s="487">
        <v>1370540</v>
      </c>
      <c r="M124" s="488">
        <v>651933132.67999995</v>
      </c>
      <c r="N124" s="153">
        <v>117</v>
      </c>
      <c r="O124" s="152" t="s">
        <v>1838</v>
      </c>
      <c r="P124" s="152" t="s">
        <v>1069</v>
      </c>
      <c r="Q124" s="152" t="s">
        <v>2087</v>
      </c>
      <c r="R124" s="488"/>
      <c r="S124" s="153">
        <f t="shared" si="1"/>
        <v>479055943.68000001</v>
      </c>
      <c r="T124" s="153">
        <v>203962899.65000001</v>
      </c>
      <c r="U124" s="153">
        <v>642103096</v>
      </c>
      <c r="V124" s="153">
        <v>21587000</v>
      </c>
      <c r="W124" s="153">
        <v>1346708939.3299999</v>
      </c>
      <c r="X124" s="153">
        <v>751163952.88</v>
      </c>
      <c r="Y124" s="153">
        <v>892926439</v>
      </c>
      <c r="Z124" s="153">
        <v>0</v>
      </c>
      <c r="AA124" s="153">
        <v>1644090391.8800001</v>
      </c>
      <c r="AB124" s="153">
        <v>557222221.29999995</v>
      </c>
      <c r="AC124" s="153">
        <v>561554058.53999996</v>
      </c>
      <c r="AD124" s="153">
        <v>0</v>
      </c>
      <c r="AE124" s="153">
        <v>1118776279.8399999</v>
      </c>
      <c r="AF124" s="489">
        <v>227932659.49000001</v>
      </c>
    </row>
    <row r="125" spans="1:32">
      <c r="A125" s="487">
        <v>118</v>
      </c>
      <c r="B125" s="152">
        <v>1</v>
      </c>
      <c r="C125" s="152"/>
      <c r="D125" s="152" t="s">
        <v>2068</v>
      </c>
      <c r="E125" s="152" t="s">
        <v>1840</v>
      </c>
      <c r="F125" s="487">
        <v>80113501</v>
      </c>
      <c r="G125" s="152" t="s">
        <v>2088</v>
      </c>
      <c r="H125" s="488">
        <v>72355152.730000004</v>
      </c>
      <c r="I125" s="488">
        <v>18755571.920000002</v>
      </c>
      <c r="J125" s="152"/>
      <c r="K125" s="152">
        <v>0</v>
      </c>
      <c r="L125" s="487">
        <v>2918800</v>
      </c>
      <c r="M125" s="488">
        <v>198232538.91999999</v>
      </c>
      <c r="N125" s="153">
        <v>118</v>
      </c>
      <c r="O125" s="152" t="s">
        <v>1838</v>
      </c>
      <c r="P125" s="152" t="s">
        <v>1069</v>
      </c>
      <c r="Q125" s="152" t="s">
        <v>2089</v>
      </c>
      <c r="R125" s="488"/>
      <c r="S125" s="153">
        <f t="shared" si="1"/>
        <v>94029524.650000006</v>
      </c>
      <c r="T125" s="153">
        <v>104203014.27</v>
      </c>
      <c r="U125" s="153">
        <v>303437540</v>
      </c>
      <c r="V125" s="153">
        <v>19342000</v>
      </c>
      <c r="W125" s="153">
        <v>521012078.92000002</v>
      </c>
      <c r="X125" s="153">
        <v>253068325.25</v>
      </c>
      <c r="Y125" s="153">
        <v>251278025</v>
      </c>
      <c r="Z125" s="153">
        <v>0</v>
      </c>
      <c r="AA125" s="153">
        <v>504346350.25</v>
      </c>
      <c r="AB125" s="153">
        <v>220412156.63999999</v>
      </c>
      <c r="AC125" s="153">
        <v>174025578</v>
      </c>
      <c r="AD125" s="153">
        <v>0</v>
      </c>
      <c r="AE125" s="153">
        <v>394437734.63999999</v>
      </c>
      <c r="AF125" s="489">
        <v>126574344.28</v>
      </c>
    </row>
    <row r="126" spans="1:32">
      <c r="A126" s="487">
        <v>119</v>
      </c>
      <c r="B126" s="152">
        <v>1</v>
      </c>
      <c r="C126" s="152"/>
      <c r="D126" s="152" t="s">
        <v>2068</v>
      </c>
      <c r="E126" s="152" t="s">
        <v>1840</v>
      </c>
      <c r="F126" s="487">
        <v>80113502</v>
      </c>
      <c r="G126" s="152" t="s">
        <v>2090</v>
      </c>
      <c r="H126" s="487">
        <v>77000000</v>
      </c>
      <c r="I126" s="487">
        <v>116603950</v>
      </c>
      <c r="J126" s="152"/>
      <c r="K126" s="487">
        <v>10500000</v>
      </c>
      <c r="L126" s="487">
        <v>5000000</v>
      </c>
      <c r="M126" s="488">
        <v>297524447.74000001</v>
      </c>
      <c r="N126" s="153">
        <v>119</v>
      </c>
      <c r="O126" s="152" t="s">
        <v>1838</v>
      </c>
      <c r="P126" s="152" t="s">
        <v>1069</v>
      </c>
      <c r="Q126" s="152" t="s">
        <v>2091</v>
      </c>
      <c r="R126" s="488"/>
      <c r="S126" s="153">
        <f t="shared" si="1"/>
        <v>209103950</v>
      </c>
      <c r="T126" s="153">
        <v>98920497.739999995</v>
      </c>
      <c r="U126" s="153">
        <v>341986810</v>
      </c>
      <c r="V126" s="153">
        <v>17495000</v>
      </c>
      <c r="W126" s="153">
        <v>667506257.74000001</v>
      </c>
      <c r="X126" s="153">
        <v>421521702.10000002</v>
      </c>
      <c r="Y126" s="153">
        <v>311043840</v>
      </c>
      <c r="Z126" s="153">
        <v>0</v>
      </c>
      <c r="AA126" s="153">
        <v>732565542.10000002</v>
      </c>
      <c r="AB126" s="153">
        <v>343416259.80000001</v>
      </c>
      <c r="AC126" s="153">
        <v>226408304.03</v>
      </c>
      <c r="AD126" s="153">
        <v>0</v>
      </c>
      <c r="AE126" s="153">
        <v>569824563.83000004</v>
      </c>
      <c r="AF126" s="489">
        <v>97681693.909999996</v>
      </c>
    </row>
    <row r="127" spans="1:32">
      <c r="A127" s="487">
        <v>120</v>
      </c>
      <c r="B127" s="152">
        <v>1</v>
      </c>
      <c r="C127" s="152"/>
      <c r="D127" s="152" t="s">
        <v>2068</v>
      </c>
      <c r="E127" s="152" t="s">
        <v>1840</v>
      </c>
      <c r="F127" s="487">
        <v>80113503</v>
      </c>
      <c r="G127" s="152" t="s">
        <v>2092</v>
      </c>
      <c r="H127" s="488">
        <v>127820887.95999999</v>
      </c>
      <c r="I127" s="488">
        <v>160850394.59999999</v>
      </c>
      <c r="J127" s="152"/>
      <c r="K127" s="487">
        <v>1082450</v>
      </c>
      <c r="L127" s="487">
        <v>1154311</v>
      </c>
      <c r="M127" s="488">
        <v>375104975.04000002</v>
      </c>
      <c r="N127" s="153">
        <v>120</v>
      </c>
      <c r="O127" s="152" t="s">
        <v>1838</v>
      </c>
      <c r="P127" s="152" t="s">
        <v>1069</v>
      </c>
      <c r="Q127" s="152" t="s">
        <v>2093</v>
      </c>
      <c r="R127" s="488"/>
      <c r="S127" s="153">
        <f t="shared" si="1"/>
        <v>290908043.56</v>
      </c>
      <c r="T127" s="153">
        <v>85279381.480000004</v>
      </c>
      <c r="U127" s="153">
        <v>344812386.45999998</v>
      </c>
      <c r="V127" s="153">
        <v>19996000</v>
      </c>
      <c r="W127" s="153">
        <v>740995811.5</v>
      </c>
      <c r="X127" s="153">
        <v>377910805.23000002</v>
      </c>
      <c r="Y127" s="153">
        <v>385324250</v>
      </c>
      <c r="Z127" s="153">
        <v>0</v>
      </c>
      <c r="AA127" s="153">
        <v>763235055.23000002</v>
      </c>
      <c r="AB127" s="153">
        <v>298996805.50999999</v>
      </c>
      <c r="AC127" s="153">
        <v>193524790.19</v>
      </c>
      <c r="AD127" s="153">
        <v>0</v>
      </c>
      <c r="AE127" s="153">
        <v>492521595.69999999</v>
      </c>
      <c r="AF127" s="489">
        <v>248474215.80000001</v>
      </c>
    </row>
    <row r="128" spans="1:32">
      <c r="A128" s="487">
        <v>121</v>
      </c>
      <c r="B128" s="152">
        <v>1</v>
      </c>
      <c r="C128" s="152"/>
      <c r="D128" s="152" t="s">
        <v>2068</v>
      </c>
      <c r="E128" s="152" t="s">
        <v>1840</v>
      </c>
      <c r="F128" s="487">
        <v>80113504</v>
      </c>
      <c r="G128" s="152" t="s">
        <v>2094</v>
      </c>
      <c r="H128" s="488">
        <v>82603330.260000005</v>
      </c>
      <c r="I128" s="488">
        <v>9215257.9000000004</v>
      </c>
      <c r="J128" s="152"/>
      <c r="K128" s="487">
        <v>700000</v>
      </c>
      <c r="L128" s="152">
        <v>0</v>
      </c>
      <c r="M128" s="488">
        <v>180194367.66</v>
      </c>
      <c r="N128" s="153">
        <v>121</v>
      </c>
      <c r="O128" s="152" t="s">
        <v>1838</v>
      </c>
      <c r="P128" s="152" t="s">
        <v>1069</v>
      </c>
      <c r="Q128" s="152" t="s">
        <v>2095</v>
      </c>
      <c r="R128" s="488"/>
      <c r="S128" s="153">
        <f t="shared" si="1"/>
        <v>92518588.160000011</v>
      </c>
      <c r="T128" s="153">
        <v>88375779.5</v>
      </c>
      <c r="U128" s="153">
        <v>356593810</v>
      </c>
      <c r="V128" s="153">
        <v>17295000</v>
      </c>
      <c r="W128" s="153">
        <v>554783177.65999997</v>
      </c>
      <c r="X128" s="153">
        <v>349104893.57999998</v>
      </c>
      <c r="Y128" s="153">
        <v>178652581.66</v>
      </c>
      <c r="Z128" s="153">
        <v>0</v>
      </c>
      <c r="AA128" s="153">
        <v>527757475.24000001</v>
      </c>
      <c r="AB128" s="153">
        <v>298590180.20999998</v>
      </c>
      <c r="AC128" s="153">
        <v>140750435.66999999</v>
      </c>
      <c r="AD128" s="153">
        <v>0</v>
      </c>
      <c r="AE128" s="153">
        <v>439340615.88</v>
      </c>
      <c r="AF128" s="489">
        <v>115442561.78</v>
      </c>
    </row>
    <row r="129" spans="1:32">
      <c r="A129" s="487">
        <v>122</v>
      </c>
      <c r="B129" s="152">
        <v>1</v>
      </c>
      <c r="C129" s="152"/>
      <c r="D129" s="152" t="s">
        <v>2068</v>
      </c>
      <c r="E129" s="152" t="s">
        <v>1840</v>
      </c>
      <c r="F129" s="487">
        <v>80113505</v>
      </c>
      <c r="G129" s="152" t="s">
        <v>2096</v>
      </c>
      <c r="H129" s="488">
        <v>74259599.049999997</v>
      </c>
      <c r="I129" s="488">
        <v>8419076.2699999996</v>
      </c>
      <c r="J129" s="152"/>
      <c r="K129" s="152">
        <v>0</v>
      </c>
      <c r="L129" s="152">
        <v>0</v>
      </c>
      <c r="M129" s="488">
        <v>172653654.33000001</v>
      </c>
      <c r="N129" s="153">
        <v>122</v>
      </c>
      <c r="O129" s="152" t="s">
        <v>1838</v>
      </c>
      <c r="P129" s="152" t="s">
        <v>1069</v>
      </c>
      <c r="Q129" s="152" t="s">
        <v>2097</v>
      </c>
      <c r="R129" s="488"/>
      <c r="S129" s="153">
        <f t="shared" si="1"/>
        <v>82678675.319999993</v>
      </c>
      <c r="T129" s="153">
        <v>89974979.010000005</v>
      </c>
      <c r="U129" s="153">
        <v>325817810</v>
      </c>
      <c r="V129" s="153">
        <v>19515000</v>
      </c>
      <c r="W129" s="153">
        <v>517986464.32999998</v>
      </c>
      <c r="X129" s="153">
        <v>310685581</v>
      </c>
      <c r="Y129" s="153">
        <v>211423033</v>
      </c>
      <c r="Z129" s="153">
        <v>0</v>
      </c>
      <c r="AA129" s="153">
        <v>522108614</v>
      </c>
      <c r="AB129" s="153">
        <v>255886420.09</v>
      </c>
      <c r="AC129" s="153">
        <v>153683308.75999999</v>
      </c>
      <c r="AD129" s="153">
        <v>0</v>
      </c>
      <c r="AE129" s="153">
        <v>409569728.85000002</v>
      </c>
      <c r="AF129" s="489">
        <v>108416735.48</v>
      </c>
    </row>
    <row r="130" spans="1:32">
      <c r="A130" s="487">
        <v>123</v>
      </c>
      <c r="B130" s="152">
        <v>1</v>
      </c>
      <c r="C130" s="152"/>
      <c r="D130" s="152" t="s">
        <v>2068</v>
      </c>
      <c r="E130" s="152" t="s">
        <v>1840</v>
      </c>
      <c r="F130" s="487">
        <v>80113506</v>
      </c>
      <c r="G130" s="152" t="s">
        <v>2098</v>
      </c>
      <c r="H130" s="488">
        <v>205812966.78999999</v>
      </c>
      <c r="I130" s="488">
        <v>24947039.050000001</v>
      </c>
      <c r="J130" s="152"/>
      <c r="K130" s="152">
        <v>0</v>
      </c>
      <c r="L130" s="152">
        <v>0</v>
      </c>
      <c r="M130" s="488">
        <v>314225338.93000001</v>
      </c>
      <c r="N130" s="153">
        <v>123</v>
      </c>
      <c r="O130" s="152" t="s">
        <v>1838</v>
      </c>
      <c r="P130" s="152" t="s">
        <v>1069</v>
      </c>
      <c r="Q130" s="152" t="s">
        <v>2099</v>
      </c>
      <c r="R130" s="488"/>
      <c r="S130" s="153">
        <f t="shared" si="1"/>
        <v>230760005.84</v>
      </c>
      <c r="T130" s="153">
        <v>83465333.090000004</v>
      </c>
      <c r="U130" s="153">
        <v>356730810</v>
      </c>
      <c r="V130" s="153">
        <v>19378000</v>
      </c>
      <c r="W130" s="153">
        <v>690334148.92999995</v>
      </c>
      <c r="X130" s="153">
        <v>378049532.69</v>
      </c>
      <c r="Y130" s="153">
        <v>306717654.10000002</v>
      </c>
      <c r="Z130" s="153">
        <v>0</v>
      </c>
      <c r="AA130" s="153">
        <v>684767186.78999996</v>
      </c>
      <c r="AB130" s="153">
        <v>267690356.55000001</v>
      </c>
      <c r="AC130" s="153">
        <v>170185828.38999999</v>
      </c>
      <c r="AD130" s="153">
        <v>0</v>
      </c>
      <c r="AE130" s="153">
        <v>437876184.94</v>
      </c>
      <c r="AF130" s="489">
        <v>252457963.99000001</v>
      </c>
    </row>
    <row r="131" spans="1:32">
      <c r="A131" s="487">
        <v>124</v>
      </c>
      <c r="B131" s="152">
        <v>1</v>
      </c>
      <c r="C131" s="152"/>
      <c r="D131" s="152" t="s">
        <v>2068</v>
      </c>
      <c r="E131" s="152" t="s">
        <v>1840</v>
      </c>
      <c r="F131" s="487">
        <v>80113507</v>
      </c>
      <c r="G131" s="152" t="s">
        <v>2100</v>
      </c>
      <c r="H131" s="152">
        <v>0</v>
      </c>
      <c r="I131" s="488">
        <v>154230650.12</v>
      </c>
      <c r="J131" s="152"/>
      <c r="K131" s="152">
        <v>0</v>
      </c>
      <c r="L131" s="152">
        <v>0</v>
      </c>
      <c r="M131" s="488">
        <v>231056621.93000001</v>
      </c>
      <c r="N131" s="153">
        <v>124</v>
      </c>
      <c r="O131" s="152" t="s">
        <v>1838</v>
      </c>
      <c r="P131" s="152" t="s">
        <v>1069</v>
      </c>
      <c r="Q131" s="152" t="s">
        <v>2101</v>
      </c>
      <c r="R131" s="488"/>
      <c r="S131" s="153">
        <f t="shared" si="1"/>
        <v>154230650.12</v>
      </c>
      <c r="T131" s="153">
        <v>76825971.810000002</v>
      </c>
      <c r="U131" s="153">
        <v>421691810</v>
      </c>
      <c r="V131" s="153">
        <v>19625000</v>
      </c>
      <c r="W131" s="153">
        <v>672373431.92999995</v>
      </c>
      <c r="X131" s="153">
        <v>370999322</v>
      </c>
      <c r="Y131" s="153">
        <v>327097000</v>
      </c>
      <c r="Z131" s="153">
        <v>0</v>
      </c>
      <c r="AA131" s="153">
        <v>698096322</v>
      </c>
      <c r="AB131" s="153">
        <v>323665396.69</v>
      </c>
      <c r="AC131" s="153">
        <v>243345416</v>
      </c>
      <c r="AD131" s="153">
        <v>0</v>
      </c>
      <c r="AE131" s="153">
        <v>567010812.69000006</v>
      </c>
      <c r="AF131" s="489">
        <v>105362619.23999999</v>
      </c>
    </row>
    <row r="132" spans="1:32">
      <c r="A132" s="487">
        <v>125</v>
      </c>
      <c r="B132" s="152">
        <v>1</v>
      </c>
      <c r="C132" s="152"/>
      <c r="D132" s="152" t="s">
        <v>2068</v>
      </c>
      <c r="E132" s="152" t="s">
        <v>1840</v>
      </c>
      <c r="F132" s="487">
        <v>80113508</v>
      </c>
      <c r="G132" s="152" t="s">
        <v>2102</v>
      </c>
      <c r="H132" s="488">
        <v>113732702.70999999</v>
      </c>
      <c r="I132" s="488">
        <v>53647337.329999998</v>
      </c>
      <c r="J132" s="152"/>
      <c r="K132" s="152">
        <v>0</v>
      </c>
      <c r="L132" s="152">
        <v>0</v>
      </c>
      <c r="M132" s="488">
        <v>328283680.44</v>
      </c>
      <c r="N132" s="153">
        <v>125</v>
      </c>
      <c r="O132" s="152" t="s">
        <v>1838</v>
      </c>
      <c r="P132" s="152" t="s">
        <v>1069</v>
      </c>
      <c r="Q132" s="152" t="s">
        <v>1870</v>
      </c>
      <c r="R132" s="488"/>
      <c r="S132" s="153">
        <f t="shared" si="1"/>
        <v>167380040.03999999</v>
      </c>
      <c r="T132" s="153">
        <v>160903640.40000001</v>
      </c>
      <c r="U132" s="153">
        <v>359199270</v>
      </c>
      <c r="V132" s="153">
        <v>19000000</v>
      </c>
      <c r="W132" s="153">
        <v>706482950.44000006</v>
      </c>
      <c r="X132" s="153">
        <v>307370070</v>
      </c>
      <c r="Y132" s="153">
        <v>359954186</v>
      </c>
      <c r="Z132" s="153">
        <v>0</v>
      </c>
      <c r="AA132" s="153">
        <v>667324256</v>
      </c>
      <c r="AB132" s="153">
        <v>237425983.28999999</v>
      </c>
      <c r="AC132" s="153">
        <v>226949208.90000001</v>
      </c>
      <c r="AD132" s="153">
        <v>0</v>
      </c>
      <c r="AE132" s="153">
        <v>464375192.19</v>
      </c>
      <c r="AF132" s="489">
        <v>242107758.25</v>
      </c>
    </row>
    <row r="133" spans="1:32">
      <c r="A133" s="487">
        <v>126</v>
      </c>
      <c r="B133" s="152">
        <v>1</v>
      </c>
      <c r="C133" s="152"/>
      <c r="D133" s="152" t="s">
        <v>2103</v>
      </c>
      <c r="E133" s="152" t="s">
        <v>2104</v>
      </c>
      <c r="F133" s="487">
        <v>80114301</v>
      </c>
      <c r="G133" s="152" t="s">
        <v>2105</v>
      </c>
      <c r="H133" s="488">
        <v>370080239.10000002</v>
      </c>
      <c r="I133" s="488">
        <v>196857016.03</v>
      </c>
      <c r="J133" s="152"/>
      <c r="K133" s="152">
        <v>0</v>
      </c>
      <c r="L133" s="152">
        <v>0</v>
      </c>
      <c r="M133" s="488">
        <v>981601608.45000005</v>
      </c>
      <c r="N133" s="153">
        <v>126</v>
      </c>
      <c r="O133" s="152" t="s">
        <v>1838</v>
      </c>
      <c r="P133" s="152" t="s">
        <v>1068</v>
      </c>
      <c r="Q133" s="152" t="s">
        <v>2106</v>
      </c>
      <c r="R133" s="488"/>
      <c r="S133" s="153">
        <f t="shared" si="1"/>
        <v>566937255.13</v>
      </c>
      <c r="T133" s="153">
        <v>414664353.31999999</v>
      </c>
      <c r="U133" s="153">
        <v>816504770</v>
      </c>
      <c r="V133" s="153">
        <v>29255337</v>
      </c>
      <c r="W133" s="153">
        <v>1827361715.45</v>
      </c>
      <c r="X133" s="153">
        <v>1018850131.59</v>
      </c>
      <c r="Y133" s="153">
        <v>1083975000</v>
      </c>
      <c r="Z133" s="153">
        <v>0</v>
      </c>
      <c r="AA133" s="153">
        <v>2102825131.5899999</v>
      </c>
      <c r="AB133" s="153">
        <v>831208018.16999996</v>
      </c>
      <c r="AC133" s="153">
        <v>515783890.32999998</v>
      </c>
      <c r="AD133" s="153">
        <v>0</v>
      </c>
      <c r="AE133" s="153">
        <v>1346991908.5</v>
      </c>
      <c r="AF133" s="489">
        <v>480369806.94999999</v>
      </c>
    </row>
    <row r="134" spans="1:32">
      <c r="A134" s="487">
        <v>127</v>
      </c>
      <c r="B134" s="152">
        <v>1</v>
      </c>
      <c r="C134" s="152"/>
      <c r="D134" s="152" t="s">
        <v>2103</v>
      </c>
      <c r="E134" s="152" t="s">
        <v>2104</v>
      </c>
      <c r="F134" s="487">
        <v>80114302</v>
      </c>
      <c r="G134" s="152" t="s">
        <v>2107</v>
      </c>
      <c r="H134" s="488">
        <v>218863688.41999999</v>
      </c>
      <c r="I134" s="488">
        <v>157511399.44</v>
      </c>
      <c r="J134" s="152"/>
      <c r="K134" s="487">
        <v>11760652</v>
      </c>
      <c r="L134" s="487">
        <v>11683926</v>
      </c>
      <c r="M134" s="488">
        <v>731180467.12</v>
      </c>
      <c r="N134" s="153">
        <v>127</v>
      </c>
      <c r="O134" s="152" t="s">
        <v>1838</v>
      </c>
      <c r="P134" s="152" t="s">
        <v>1068</v>
      </c>
      <c r="Q134" s="152" t="s">
        <v>2108</v>
      </c>
      <c r="R134" s="488"/>
      <c r="S134" s="153">
        <f t="shared" si="1"/>
        <v>399819665.86000001</v>
      </c>
      <c r="T134" s="153">
        <v>343121453.25999999</v>
      </c>
      <c r="U134" s="153">
        <v>863490250</v>
      </c>
      <c r="V134" s="153">
        <v>26788000</v>
      </c>
      <c r="W134" s="153">
        <v>1633219369.1199999</v>
      </c>
      <c r="X134" s="153">
        <v>1027458328</v>
      </c>
      <c r="Y134" s="153">
        <v>846685672</v>
      </c>
      <c r="Z134" s="153">
        <v>29477000</v>
      </c>
      <c r="AA134" s="153">
        <v>1903621000</v>
      </c>
      <c r="AB134" s="153">
        <v>814310792.47000003</v>
      </c>
      <c r="AC134" s="153">
        <v>490556403.55000001</v>
      </c>
      <c r="AD134" s="153">
        <v>29477000</v>
      </c>
      <c r="AE134" s="153">
        <v>1334344196.02</v>
      </c>
      <c r="AF134" s="489">
        <v>298875173.10000002</v>
      </c>
    </row>
    <row r="135" spans="1:32">
      <c r="A135" s="487">
        <v>128</v>
      </c>
      <c r="B135" s="152">
        <v>1</v>
      </c>
      <c r="C135" s="152"/>
      <c r="D135" s="152" t="s">
        <v>2103</v>
      </c>
      <c r="E135" s="152" t="s">
        <v>1836</v>
      </c>
      <c r="F135" s="487">
        <v>80114401</v>
      </c>
      <c r="G135" s="152" t="s">
        <v>2109</v>
      </c>
      <c r="H135" s="488">
        <v>65291823.469999999</v>
      </c>
      <c r="I135" s="488">
        <v>120392883.38</v>
      </c>
      <c r="J135" s="152"/>
      <c r="K135" s="152">
        <v>0</v>
      </c>
      <c r="L135" s="152">
        <v>0</v>
      </c>
      <c r="M135" s="488">
        <v>292874841.92000002</v>
      </c>
      <c r="N135" s="153">
        <v>128</v>
      </c>
      <c r="O135" s="152" t="s">
        <v>1838</v>
      </c>
      <c r="P135" s="152" t="s">
        <v>1068</v>
      </c>
      <c r="Q135" s="152" t="s">
        <v>2110</v>
      </c>
      <c r="R135" s="488"/>
      <c r="S135" s="153">
        <f t="shared" si="1"/>
        <v>185684706.84999999</v>
      </c>
      <c r="T135" s="153">
        <v>107190135.06999999</v>
      </c>
      <c r="U135" s="153">
        <v>457255792</v>
      </c>
      <c r="V135" s="153">
        <v>20506000</v>
      </c>
      <c r="W135" s="153">
        <v>770636633.91999996</v>
      </c>
      <c r="X135" s="153">
        <v>649859486.84000003</v>
      </c>
      <c r="Y135" s="153">
        <v>677117839.82000005</v>
      </c>
      <c r="Z135" s="153">
        <v>0</v>
      </c>
      <c r="AA135" s="153">
        <v>1326977326.6600001</v>
      </c>
      <c r="AB135" s="153">
        <v>486340680.72000003</v>
      </c>
      <c r="AC135" s="153">
        <v>313282112.99000001</v>
      </c>
      <c r="AD135" s="153">
        <v>0</v>
      </c>
      <c r="AE135" s="153">
        <v>799622793.71000004</v>
      </c>
      <c r="AF135" s="489">
        <v>-28986159.789999999</v>
      </c>
    </row>
    <row r="136" spans="1:32">
      <c r="A136" s="487">
        <v>129</v>
      </c>
      <c r="B136" s="152">
        <v>1</v>
      </c>
      <c r="C136" s="152"/>
      <c r="D136" s="152" t="s">
        <v>2103</v>
      </c>
      <c r="E136" s="152" t="s">
        <v>1836</v>
      </c>
      <c r="F136" s="487">
        <v>80114402</v>
      </c>
      <c r="G136" s="152" t="s">
        <v>2111</v>
      </c>
      <c r="H136" s="488">
        <v>88741617.870000005</v>
      </c>
      <c r="I136" s="487">
        <v>91900500</v>
      </c>
      <c r="J136" s="152"/>
      <c r="K136" s="488">
        <v>2749649.72</v>
      </c>
      <c r="L136" s="152">
        <v>0</v>
      </c>
      <c r="M136" s="488">
        <v>270054298.47000003</v>
      </c>
      <c r="N136" s="153">
        <v>129</v>
      </c>
      <c r="O136" s="152" t="s">
        <v>1838</v>
      </c>
      <c r="P136" s="152" t="s">
        <v>1068</v>
      </c>
      <c r="Q136" s="152" t="s">
        <v>2112</v>
      </c>
      <c r="R136" s="488"/>
      <c r="S136" s="153">
        <f t="shared" si="1"/>
        <v>183391767.59</v>
      </c>
      <c r="T136" s="153">
        <v>89412180.599999994</v>
      </c>
      <c r="U136" s="153">
        <v>447437080</v>
      </c>
      <c r="V136" s="153">
        <v>25358000</v>
      </c>
      <c r="W136" s="153">
        <v>745599028.19000006</v>
      </c>
      <c r="X136" s="153">
        <v>471230266</v>
      </c>
      <c r="Y136" s="153">
        <v>335214857.43000001</v>
      </c>
      <c r="Z136" s="153">
        <v>0</v>
      </c>
      <c r="AA136" s="153">
        <v>806445123.42999995</v>
      </c>
      <c r="AB136" s="153">
        <v>398711548.13999999</v>
      </c>
      <c r="AC136" s="153">
        <v>270483991.08999997</v>
      </c>
      <c r="AD136" s="153">
        <v>0</v>
      </c>
      <c r="AE136" s="153">
        <v>669195539.23000002</v>
      </c>
      <c r="AF136" s="489">
        <v>76403488.959999993</v>
      </c>
    </row>
    <row r="137" spans="1:32">
      <c r="A137" s="487">
        <v>130</v>
      </c>
      <c r="B137" s="152">
        <v>1</v>
      </c>
      <c r="C137" s="152"/>
      <c r="D137" s="152" t="s">
        <v>2103</v>
      </c>
      <c r="E137" s="152" t="s">
        <v>1836</v>
      </c>
      <c r="F137" s="487">
        <v>80114403</v>
      </c>
      <c r="G137" s="152" t="s">
        <v>2113</v>
      </c>
      <c r="H137" s="488">
        <v>154946055.56999999</v>
      </c>
      <c r="I137" s="488">
        <v>72895001.790000007</v>
      </c>
      <c r="J137" s="152"/>
      <c r="K137" s="152">
        <v>0</v>
      </c>
      <c r="L137" s="152">
        <v>0</v>
      </c>
      <c r="M137" s="488">
        <v>369364460.33999997</v>
      </c>
      <c r="N137" s="153">
        <v>130</v>
      </c>
      <c r="O137" s="152" t="s">
        <v>1838</v>
      </c>
      <c r="P137" s="152" t="s">
        <v>1068</v>
      </c>
      <c r="Q137" s="152" t="s">
        <v>2114</v>
      </c>
      <c r="R137" s="488"/>
      <c r="S137" s="153">
        <f t="shared" ref="S137:S200" si="2">H137+I137+K137+L137</f>
        <v>227841057.36000001</v>
      </c>
      <c r="T137" s="153">
        <v>141523402.97999999</v>
      </c>
      <c r="U137" s="153">
        <v>647521964</v>
      </c>
      <c r="V137" s="153">
        <v>27869000</v>
      </c>
      <c r="W137" s="153">
        <v>1044755424.34</v>
      </c>
      <c r="X137" s="153">
        <v>544036964</v>
      </c>
      <c r="Y137" s="153">
        <v>476821571</v>
      </c>
      <c r="Z137" s="153">
        <v>0</v>
      </c>
      <c r="AA137" s="153">
        <v>1020858535</v>
      </c>
      <c r="AB137" s="153">
        <v>489805008.76999998</v>
      </c>
      <c r="AC137" s="153">
        <v>348803400.93000001</v>
      </c>
      <c r="AD137" s="153">
        <v>0</v>
      </c>
      <c r="AE137" s="153">
        <v>838608409.70000005</v>
      </c>
      <c r="AF137" s="489">
        <v>206147014.63999999</v>
      </c>
    </row>
    <row r="138" spans="1:32">
      <c r="A138" s="487">
        <v>131</v>
      </c>
      <c r="B138" s="152">
        <v>1</v>
      </c>
      <c r="C138" s="152"/>
      <c r="D138" s="152" t="s">
        <v>2103</v>
      </c>
      <c r="E138" s="152" t="s">
        <v>1836</v>
      </c>
      <c r="F138" s="487">
        <v>80114404</v>
      </c>
      <c r="G138" s="152" t="s">
        <v>2115</v>
      </c>
      <c r="H138" s="488">
        <v>11072089.08</v>
      </c>
      <c r="I138" s="488">
        <v>65115262.32</v>
      </c>
      <c r="J138" s="152"/>
      <c r="K138" s="487">
        <v>20595820</v>
      </c>
      <c r="L138" s="487">
        <v>3158167</v>
      </c>
      <c r="M138" s="488">
        <v>175369282.41</v>
      </c>
      <c r="N138" s="153">
        <v>131</v>
      </c>
      <c r="O138" s="152" t="s">
        <v>1838</v>
      </c>
      <c r="P138" s="152" t="s">
        <v>1068</v>
      </c>
      <c r="Q138" s="152" t="s">
        <v>2116</v>
      </c>
      <c r="R138" s="488"/>
      <c r="S138" s="153">
        <f t="shared" si="2"/>
        <v>99941338.400000006</v>
      </c>
      <c r="T138" s="153">
        <v>96023764.010000005</v>
      </c>
      <c r="U138" s="153">
        <v>411115955</v>
      </c>
      <c r="V138" s="153">
        <v>22609250</v>
      </c>
      <c r="W138" s="153">
        <v>629690307.40999997</v>
      </c>
      <c r="X138" s="153">
        <v>384238926.31</v>
      </c>
      <c r="Y138" s="153">
        <v>299577446</v>
      </c>
      <c r="Z138" s="153">
        <v>0</v>
      </c>
      <c r="AA138" s="153">
        <v>683816372.30999994</v>
      </c>
      <c r="AB138" s="153">
        <v>303642391.87</v>
      </c>
      <c r="AC138" s="153">
        <v>194470404.72999999</v>
      </c>
      <c r="AD138" s="153">
        <v>0</v>
      </c>
      <c r="AE138" s="153">
        <v>498112796.60000002</v>
      </c>
      <c r="AF138" s="489">
        <v>131577510.81</v>
      </c>
    </row>
    <row r="139" spans="1:32">
      <c r="A139" s="487">
        <v>132</v>
      </c>
      <c r="B139" s="152">
        <v>1</v>
      </c>
      <c r="C139" s="152"/>
      <c r="D139" s="152" t="s">
        <v>2103</v>
      </c>
      <c r="E139" s="152" t="s">
        <v>1840</v>
      </c>
      <c r="F139" s="487">
        <v>80114501</v>
      </c>
      <c r="G139" s="152" t="s">
        <v>2117</v>
      </c>
      <c r="H139" s="488">
        <v>5744156.5800000001</v>
      </c>
      <c r="I139" s="488">
        <v>16778360.719999999</v>
      </c>
      <c r="J139" s="152"/>
      <c r="K139" s="152">
        <v>0</v>
      </c>
      <c r="L139" s="152">
        <v>0</v>
      </c>
      <c r="M139" s="488">
        <v>116688204.45999999</v>
      </c>
      <c r="N139" s="153">
        <v>132</v>
      </c>
      <c r="O139" s="152" t="s">
        <v>1838</v>
      </c>
      <c r="P139" s="152" t="s">
        <v>1068</v>
      </c>
      <c r="Q139" s="152" t="s">
        <v>2118</v>
      </c>
      <c r="R139" s="488"/>
      <c r="S139" s="153">
        <f t="shared" si="2"/>
        <v>22522517.299999997</v>
      </c>
      <c r="T139" s="153">
        <v>94165687.159999996</v>
      </c>
      <c r="U139" s="153">
        <v>339926685.5</v>
      </c>
      <c r="V139" s="153">
        <v>19483452.5</v>
      </c>
      <c r="W139" s="153">
        <v>476098342.45999998</v>
      </c>
      <c r="X139" s="153">
        <v>309167357</v>
      </c>
      <c r="Y139" s="153">
        <v>199632023</v>
      </c>
      <c r="Z139" s="153">
        <v>0</v>
      </c>
      <c r="AA139" s="153">
        <v>508799380</v>
      </c>
      <c r="AB139" s="153">
        <v>268301170.84</v>
      </c>
      <c r="AC139" s="153">
        <v>161533055.55000001</v>
      </c>
      <c r="AD139" s="153">
        <v>0</v>
      </c>
      <c r="AE139" s="153">
        <v>429834226.38999999</v>
      </c>
      <c r="AF139" s="489">
        <v>46264116.07</v>
      </c>
    </row>
    <row r="140" spans="1:32">
      <c r="A140" s="487">
        <v>133</v>
      </c>
      <c r="B140" s="152">
        <v>1</v>
      </c>
      <c r="C140" s="152"/>
      <c r="D140" s="152" t="s">
        <v>2103</v>
      </c>
      <c r="E140" s="152" t="s">
        <v>1840</v>
      </c>
      <c r="F140" s="487">
        <v>80114502</v>
      </c>
      <c r="G140" s="152" t="s">
        <v>2119</v>
      </c>
      <c r="H140" s="488">
        <v>110467801.83</v>
      </c>
      <c r="I140" s="487">
        <v>30000000</v>
      </c>
      <c r="J140" s="152"/>
      <c r="K140" s="152">
        <v>0</v>
      </c>
      <c r="L140" s="487">
        <v>2102300</v>
      </c>
      <c r="M140" s="488">
        <v>215853149.84</v>
      </c>
      <c r="N140" s="153">
        <v>133</v>
      </c>
      <c r="O140" s="152" t="s">
        <v>1838</v>
      </c>
      <c r="P140" s="152" t="s">
        <v>1068</v>
      </c>
      <c r="Q140" s="152" t="s">
        <v>2120</v>
      </c>
      <c r="R140" s="488"/>
      <c r="S140" s="153">
        <f t="shared" si="2"/>
        <v>142570101.82999998</v>
      </c>
      <c r="T140" s="153">
        <v>73283048.010000005</v>
      </c>
      <c r="U140" s="153">
        <v>294257460</v>
      </c>
      <c r="V140" s="153">
        <v>16902570</v>
      </c>
      <c r="W140" s="153">
        <v>527013179.83999997</v>
      </c>
      <c r="X140" s="153">
        <v>242574130.05000001</v>
      </c>
      <c r="Y140" s="153">
        <v>292580111.77999997</v>
      </c>
      <c r="Z140" s="153">
        <v>0</v>
      </c>
      <c r="AA140" s="153">
        <v>535154241.82999998</v>
      </c>
      <c r="AB140" s="153">
        <v>217719575.24000001</v>
      </c>
      <c r="AC140" s="153">
        <v>246392568.69999999</v>
      </c>
      <c r="AD140" s="153">
        <v>0</v>
      </c>
      <c r="AE140" s="153">
        <v>464112143.94</v>
      </c>
      <c r="AF140" s="489">
        <v>62901035.899999999</v>
      </c>
    </row>
    <row r="141" spans="1:32">
      <c r="A141" s="487">
        <v>134</v>
      </c>
      <c r="B141" s="152">
        <v>1</v>
      </c>
      <c r="C141" s="152"/>
      <c r="D141" s="152" t="s">
        <v>2103</v>
      </c>
      <c r="E141" s="152" t="s">
        <v>1840</v>
      </c>
      <c r="F141" s="487">
        <v>80114503</v>
      </c>
      <c r="G141" s="152" t="s">
        <v>2121</v>
      </c>
      <c r="H141" s="152">
        <v>0</v>
      </c>
      <c r="I141" s="488">
        <v>138341078.38</v>
      </c>
      <c r="J141" s="152"/>
      <c r="K141" s="487">
        <v>3000000</v>
      </c>
      <c r="L141" s="152">
        <v>0</v>
      </c>
      <c r="M141" s="488">
        <v>206956001.58000001</v>
      </c>
      <c r="N141" s="153">
        <v>134</v>
      </c>
      <c r="O141" s="152" t="s">
        <v>1838</v>
      </c>
      <c r="P141" s="152" t="s">
        <v>1068</v>
      </c>
      <c r="Q141" s="152" t="s">
        <v>2122</v>
      </c>
      <c r="R141" s="488"/>
      <c r="S141" s="153">
        <f t="shared" si="2"/>
        <v>141341078.38</v>
      </c>
      <c r="T141" s="153">
        <v>68614923.200000003</v>
      </c>
      <c r="U141" s="153">
        <v>351471810</v>
      </c>
      <c r="V141" s="153">
        <v>19387000</v>
      </c>
      <c r="W141" s="153">
        <v>580814811.58000004</v>
      </c>
      <c r="X141" s="153">
        <v>282932810</v>
      </c>
      <c r="Y141" s="153">
        <v>311651618.38</v>
      </c>
      <c r="Z141" s="153">
        <v>0</v>
      </c>
      <c r="AA141" s="153">
        <v>594584428.38</v>
      </c>
      <c r="AB141" s="153">
        <v>205256540.72999999</v>
      </c>
      <c r="AC141" s="153">
        <v>203335301.69</v>
      </c>
      <c r="AD141" s="153">
        <v>0</v>
      </c>
      <c r="AE141" s="153">
        <v>408591842.42000002</v>
      </c>
      <c r="AF141" s="489">
        <v>172222969.16</v>
      </c>
    </row>
    <row r="142" spans="1:32">
      <c r="A142" s="487">
        <v>135</v>
      </c>
      <c r="B142" s="152">
        <v>1</v>
      </c>
      <c r="C142" s="152"/>
      <c r="D142" s="152" t="s">
        <v>2103</v>
      </c>
      <c r="E142" s="152" t="s">
        <v>1840</v>
      </c>
      <c r="F142" s="487">
        <v>80114504</v>
      </c>
      <c r="G142" s="152" t="s">
        <v>2123</v>
      </c>
      <c r="H142" s="487">
        <v>3000000</v>
      </c>
      <c r="I142" s="488">
        <v>61442300.399999999</v>
      </c>
      <c r="J142" s="152"/>
      <c r="K142" s="152">
        <v>0</v>
      </c>
      <c r="L142" s="487">
        <v>789637</v>
      </c>
      <c r="M142" s="488">
        <v>143012694.55000001</v>
      </c>
      <c r="N142" s="153">
        <v>135</v>
      </c>
      <c r="O142" s="152" t="s">
        <v>1838</v>
      </c>
      <c r="P142" s="152" t="s">
        <v>1068</v>
      </c>
      <c r="Q142" s="152" t="s">
        <v>2124</v>
      </c>
      <c r="R142" s="488"/>
      <c r="S142" s="153">
        <f t="shared" si="2"/>
        <v>65231937.399999999</v>
      </c>
      <c r="T142" s="153">
        <v>77780757.150000006</v>
      </c>
      <c r="U142" s="153">
        <v>307067845</v>
      </c>
      <c r="V142" s="153">
        <v>19333000</v>
      </c>
      <c r="W142" s="153">
        <v>469413539.55000001</v>
      </c>
      <c r="X142" s="153">
        <v>344229931.60000002</v>
      </c>
      <c r="Y142" s="153">
        <v>131193858</v>
      </c>
      <c r="Z142" s="153">
        <v>0</v>
      </c>
      <c r="AA142" s="153">
        <v>475423789.60000002</v>
      </c>
      <c r="AB142" s="153">
        <v>274430781.25999999</v>
      </c>
      <c r="AC142" s="153">
        <v>81391414.299999997</v>
      </c>
      <c r="AD142" s="153">
        <v>0</v>
      </c>
      <c r="AE142" s="153">
        <v>355822195.56</v>
      </c>
      <c r="AF142" s="489">
        <v>113591343.98999999</v>
      </c>
    </row>
    <row r="143" spans="1:32">
      <c r="A143" s="487">
        <v>136</v>
      </c>
      <c r="B143" s="152">
        <v>1</v>
      </c>
      <c r="C143" s="152"/>
      <c r="D143" s="152" t="s">
        <v>2103</v>
      </c>
      <c r="E143" s="152" t="s">
        <v>1840</v>
      </c>
      <c r="F143" s="487">
        <v>80114505</v>
      </c>
      <c r="G143" s="152" t="s">
        <v>2125</v>
      </c>
      <c r="H143" s="487">
        <v>40000000</v>
      </c>
      <c r="I143" s="488">
        <v>12822151.34</v>
      </c>
      <c r="J143" s="152"/>
      <c r="K143" s="152">
        <v>0</v>
      </c>
      <c r="L143" s="487">
        <v>1359922</v>
      </c>
      <c r="M143" s="488">
        <v>138233492.19</v>
      </c>
      <c r="N143" s="153">
        <v>136</v>
      </c>
      <c r="O143" s="152" t="s">
        <v>1838</v>
      </c>
      <c r="P143" s="152" t="s">
        <v>1068</v>
      </c>
      <c r="Q143" s="152" t="s">
        <v>2126</v>
      </c>
      <c r="R143" s="488"/>
      <c r="S143" s="153">
        <f t="shared" si="2"/>
        <v>54182073.340000004</v>
      </c>
      <c r="T143" s="153">
        <v>84051418.849999994</v>
      </c>
      <c r="U143" s="153">
        <v>288404922.25999999</v>
      </c>
      <c r="V143" s="153">
        <v>9388599</v>
      </c>
      <c r="W143" s="153">
        <v>436027013.44999999</v>
      </c>
      <c r="X143" s="153">
        <v>267065554</v>
      </c>
      <c r="Y143" s="153">
        <v>218664001</v>
      </c>
      <c r="Z143" s="153">
        <v>0</v>
      </c>
      <c r="AA143" s="153">
        <v>485729555</v>
      </c>
      <c r="AB143" s="153">
        <v>230005669.52000001</v>
      </c>
      <c r="AC143" s="153">
        <v>179544668</v>
      </c>
      <c r="AD143" s="153">
        <v>0</v>
      </c>
      <c r="AE143" s="153">
        <v>409550337.51999998</v>
      </c>
      <c r="AF143" s="489">
        <v>26476675.93</v>
      </c>
    </row>
    <row r="144" spans="1:32">
      <c r="A144" s="487">
        <v>137</v>
      </c>
      <c r="B144" s="152">
        <v>1</v>
      </c>
      <c r="C144" s="152"/>
      <c r="D144" s="152" t="s">
        <v>2103</v>
      </c>
      <c r="E144" s="152" t="s">
        <v>1840</v>
      </c>
      <c r="F144" s="487">
        <v>80114506</v>
      </c>
      <c r="G144" s="152" t="s">
        <v>2127</v>
      </c>
      <c r="H144" s="488">
        <v>42500786.93</v>
      </c>
      <c r="I144" s="487">
        <v>21686319</v>
      </c>
      <c r="J144" s="152"/>
      <c r="K144" s="152">
        <v>0</v>
      </c>
      <c r="L144" s="152">
        <v>0</v>
      </c>
      <c r="M144" s="488">
        <v>152364281.33000001</v>
      </c>
      <c r="N144" s="153">
        <v>137</v>
      </c>
      <c r="O144" s="152" t="s">
        <v>1838</v>
      </c>
      <c r="P144" s="152" t="s">
        <v>1068</v>
      </c>
      <c r="Q144" s="152" t="s">
        <v>2128</v>
      </c>
      <c r="R144" s="488"/>
      <c r="S144" s="153">
        <f t="shared" si="2"/>
        <v>64187105.93</v>
      </c>
      <c r="T144" s="153">
        <v>88177175.400000006</v>
      </c>
      <c r="U144" s="153">
        <v>372269080</v>
      </c>
      <c r="V144" s="153">
        <v>19320000</v>
      </c>
      <c r="W144" s="153">
        <v>543953361.33000004</v>
      </c>
      <c r="X144" s="153">
        <v>266608665.21000001</v>
      </c>
      <c r="Y144" s="153">
        <v>280297860</v>
      </c>
      <c r="Z144" s="153">
        <v>0</v>
      </c>
      <c r="AA144" s="153">
        <v>546906525.21000004</v>
      </c>
      <c r="AB144" s="153">
        <v>220203299.37</v>
      </c>
      <c r="AC144" s="153">
        <v>201219983.94</v>
      </c>
      <c r="AD144" s="153">
        <v>0</v>
      </c>
      <c r="AE144" s="153">
        <v>421423283.31</v>
      </c>
      <c r="AF144" s="489">
        <v>122530078.02</v>
      </c>
    </row>
    <row r="145" spans="1:32">
      <c r="A145" s="487">
        <v>138</v>
      </c>
      <c r="B145" s="152">
        <v>2</v>
      </c>
      <c r="C145" s="152"/>
      <c r="D145" s="152" t="s">
        <v>2129</v>
      </c>
      <c r="E145" s="152" t="s">
        <v>1836</v>
      </c>
      <c r="F145" s="487">
        <v>80215401</v>
      </c>
      <c r="G145" s="152" t="s">
        <v>2130</v>
      </c>
      <c r="H145" s="152">
        <v>0</v>
      </c>
      <c r="I145" s="487">
        <v>204779224</v>
      </c>
      <c r="J145" s="152"/>
      <c r="K145" s="152">
        <v>0</v>
      </c>
      <c r="L145" s="152">
        <v>0</v>
      </c>
      <c r="M145" s="488">
        <v>311258116.68000001</v>
      </c>
      <c r="N145" s="153">
        <v>138</v>
      </c>
      <c r="O145" s="152" t="s">
        <v>2131</v>
      </c>
      <c r="P145" s="152" t="s">
        <v>1074</v>
      </c>
      <c r="Q145" s="152" t="s">
        <v>2132</v>
      </c>
      <c r="R145" s="488"/>
      <c r="S145" s="153">
        <f t="shared" si="2"/>
        <v>204779224</v>
      </c>
      <c r="T145" s="153">
        <v>106478892.68000001</v>
      </c>
      <c r="U145" s="153">
        <v>481162270</v>
      </c>
      <c r="V145" s="153">
        <v>20559000</v>
      </c>
      <c r="W145" s="153">
        <v>812979386.67999995</v>
      </c>
      <c r="X145" s="153">
        <v>724824278</v>
      </c>
      <c r="Y145" s="153">
        <v>131681766</v>
      </c>
      <c r="Z145" s="153">
        <v>0</v>
      </c>
      <c r="AA145" s="153">
        <v>856506044</v>
      </c>
      <c r="AB145" s="153">
        <v>572281660.86000001</v>
      </c>
      <c r="AC145" s="153">
        <v>85818354.75</v>
      </c>
      <c r="AD145" s="153">
        <v>0</v>
      </c>
      <c r="AE145" s="153">
        <v>658100015.61000001</v>
      </c>
      <c r="AF145" s="489">
        <v>154879371.06999999</v>
      </c>
    </row>
    <row r="146" spans="1:32">
      <c r="A146" s="487">
        <v>139</v>
      </c>
      <c r="B146" s="152">
        <v>2</v>
      </c>
      <c r="C146" s="152"/>
      <c r="D146" s="152" t="s">
        <v>2129</v>
      </c>
      <c r="E146" s="152" t="s">
        <v>1836</v>
      </c>
      <c r="F146" s="487">
        <v>80215402</v>
      </c>
      <c r="G146" s="152" t="s">
        <v>2133</v>
      </c>
      <c r="H146" s="488">
        <v>129640654.5</v>
      </c>
      <c r="I146" s="488">
        <v>129640654.5</v>
      </c>
      <c r="J146" s="152"/>
      <c r="K146" s="487">
        <v>20000000</v>
      </c>
      <c r="L146" s="487">
        <v>1750000</v>
      </c>
      <c r="M146" s="488">
        <v>343467245.94999999</v>
      </c>
      <c r="N146" s="153">
        <v>139</v>
      </c>
      <c r="O146" s="152" t="s">
        <v>2131</v>
      </c>
      <c r="P146" s="152" t="s">
        <v>1074</v>
      </c>
      <c r="Q146" s="152" t="s">
        <v>2134</v>
      </c>
      <c r="R146" s="488"/>
      <c r="S146" s="153">
        <f t="shared" si="2"/>
        <v>281031309</v>
      </c>
      <c r="T146" s="153">
        <v>82435936.950000003</v>
      </c>
      <c r="U146" s="153">
        <v>482987780</v>
      </c>
      <c r="V146" s="153">
        <v>20552000</v>
      </c>
      <c r="W146" s="153">
        <v>867007025.95000005</v>
      </c>
      <c r="X146" s="153">
        <v>415806851.08999997</v>
      </c>
      <c r="Y146" s="153">
        <v>291388857.41000003</v>
      </c>
      <c r="Z146" s="153">
        <v>0</v>
      </c>
      <c r="AA146" s="153">
        <v>707195708.5</v>
      </c>
      <c r="AB146" s="153">
        <v>353934416.52999997</v>
      </c>
      <c r="AC146" s="153">
        <v>214309370.94</v>
      </c>
      <c r="AD146" s="153">
        <v>0</v>
      </c>
      <c r="AE146" s="153">
        <v>568243787.47000003</v>
      </c>
      <c r="AF146" s="489">
        <v>298763238.48000002</v>
      </c>
    </row>
    <row r="147" spans="1:32">
      <c r="A147" s="487">
        <v>140</v>
      </c>
      <c r="B147" s="152">
        <v>2</v>
      </c>
      <c r="C147" s="152"/>
      <c r="D147" s="152" t="s">
        <v>2129</v>
      </c>
      <c r="E147" s="152" t="s">
        <v>1836</v>
      </c>
      <c r="F147" s="487">
        <v>80215403</v>
      </c>
      <c r="G147" s="152" t="s">
        <v>2135</v>
      </c>
      <c r="H147" s="487">
        <v>110000000</v>
      </c>
      <c r="I147" s="487">
        <v>13725</v>
      </c>
      <c r="J147" s="152"/>
      <c r="K147" s="152">
        <v>0</v>
      </c>
      <c r="L147" s="152">
        <v>0</v>
      </c>
      <c r="M147" s="488">
        <v>198528837.99000001</v>
      </c>
      <c r="N147" s="153">
        <v>140</v>
      </c>
      <c r="O147" s="152" t="s">
        <v>2131</v>
      </c>
      <c r="P147" s="152" t="s">
        <v>1074</v>
      </c>
      <c r="Q147" s="152" t="s">
        <v>2136</v>
      </c>
      <c r="R147" s="488"/>
      <c r="S147" s="153">
        <f t="shared" si="2"/>
        <v>110013725</v>
      </c>
      <c r="T147" s="153">
        <v>88515112.989999995</v>
      </c>
      <c r="U147" s="153">
        <v>424735755</v>
      </c>
      <c r="V147" s="153">
        <v>20350000</v>
      </c>
      <c r="W147" s="153">
        <v>643614592.99000001</v>
      </c>
      <c r="X147" s="153">
        <v>451462368.95999998</v>
      </c>
      <c r="Y147" s="153">
        <v>262843385.59</v>
      </c>
      <c r="Z147" s="153">
        <v>100000</v>
      </c>
      <c r="AA147" s="153">
        <v>714405754.54999995</v>
      </c>
      <c r="AB147" s="153">
        <v>345089843.47000003</v>
      </c>
      <c r="AC147" s="153">
        <v>121509324.67</v>
      </c>
      <c r="AD147" s="153">
        <v>0</v>
      </c>
      <c r="AE147" s="153">
        <v>466599168.13999999</v>
      </c>
      <c r="AF147" s="489">
        <v>177015424.84999999</v>
      </c>
    </row>
    <row r="148" spans="1:32">
      <c r="A148" s="487">
        <v>141</v>
      </c>
      <c r="B148" s="152">
        <v>2</v>
      </c>
      <c r="C148" s="152"/>
      <c r="D148" s="152" t="s">
        <v>2129</v>
      </c>
      <c r="E148" s="152" t="s">
        <v>1836</v>
      </c>
      <c r="F148" s="487">
        <v>80215404</v>
      </c>
      <c r="G148" s="152" t="s">
        <v>2137</v>
      </c>
      <c r="H148" s="487">
        <v>40500000</v>
      </c>
      <c r="I148" s="487">
        <v>116694627</v>
      </c>
      <c r="J148" s="152"/>
      <c r="K148" s="487">
        <v>12000000</v>
      </c>
      <c r="L148" s="152">
        <v>0</v>
      </c>
      <c r="M148" s="487">
        <v>235358912</v>
      </c>
      <c r="N148" s="153">
        <v>141</v>
      </c>
      <c r="O148" s="152" t="s">
        <v>2131</v>
      </c>
      <c r="P148" s="152" t="s">
        <v>1074</v>
      </c>
      <c r="Q148" s="152" t="s">
        <v>2138</v>
      </c>
      <c r="R148" s="487"/>
      <c r="S148" s="153">
        <f t="shared" si="2"/>
        <v>169194627</v>
      </c>
      <c r="T148" s="153">
        <v>78164285</v>
      </c>
      <c r="U148" s="153">
        <v>394124081</v>
      </c>
      <c r="V148" s="153">
        <v>20368000</v>
      </c>
      <c r="W148" s="153">
        <v>661850993</v>
      </c>
      <c r="X148" s="153">
        <v>432672426.45999998</v>
      </c>
      <c r="Y148" s="153">
        <v>308155994.00999999</v>
      </c>
      <c r="Z148" s="153">
        <v>0</v>
      </c>
      <c r="AA148" s="153">
        <v>740828420.47000003</v>
      </c>
      <c r="AB148" s="153">
        <v>319521571.81999999</v>
      </c>
      <c r="AC148" s="153">
        <v>225085460.84</v>
      </c>
      <c r="AD148" s="153">
        <v>0</v>
      </c>
      <c r="AE148" s="153">
        <v>544607032.65999997</v>
      </c>
      <c r="AF148" s="489">
        <v>117243960.34</v>
      </c>
    </row>
    <row r="149" spans="1:32">
      <c r="A149" s="487">
        <v>142</v>
      </c>
      <c r="B149" s="152">
        <v>2</v>
      </c>
      <c r="C149" s="152"/>
      <c r="D149" s="152" t="s">
        <v>2129</v>
      </c>
      <c r="E149" s="152" t="s">
        <v>1836</v>
      </c>
      <c r="F149" s="487">
        <v>80215405</v>
      </c>
      <c r="G149" s="152" t="s">
        <v>2139</v>
      </c>
      <c r="H149" s="487">
        <v>162991356</v>
      </c>
      <c r="I149" s="487">
        <v>24755500</v>
      </c>
      <c r="J149" s="152"/>
      <c r="K149" s="152">
        <v>0</v>
      </c>
      <c r="L149" s="152">
        <v>0</v>
      </c>
      <c r="M149" s="488">
        <v>274762143.50999999</v>
      </c>
      <c r="N149" s="153">
        <v>142</v>
      </c>
      <c r="O149" s="152" t="s">
        <v>2131</v>
      </c>
      <c r="P149" s="152" t="s">
        <v>1074</v>
      </c>
      <c r="Q149" s="152" t="s">
        <v>2140</v>
      </c>
      <c r="R149" s="488"/>
      <c r="S149" s="153">
        <f t="shared" si="2"/>
        <v>187746856</v>
      </c>
      <c r="T149" s="153">
        <v>87015287.510000005</v>
      </c>
      <c r="U149" s="153">
        <v>522336270</v>
      </c>
      <c r="V149" s="153">
        <v>20983000</v>
      </c>
      <c r="W149" s="153">
        <v>818081413.50999999</v>
      </c>
      <c r="X149" s="153">
        <v>568503270</v>
      </c>
      <c r="Y149" s="153">
        <v>279132716</v>
      </c>
      <c r="Z149" s="153">
        <v>0</v>
      </c>
      <c r="AA149" s="153">
        <v>847635986</v>
      </c>
      <c r="AB149" s="153">
        <v>441529361.72000003</v>
      </c>
      <c r="AC149" s="153">
        <v>180582255.06</v>
      </c>
      <c r="AD149" s="153">
        <v>0</v>
      </c>
      <c r="AE149" s="153">
        <v>622111616.77999997</v>
      </c>
      <c r="AF149" s="489">
        <v>195969796.72999999</v>
      </c>
    </row>
    <row r="150" spans="1:32">
      <c r="A150" s="487">
        <v>143</v>
      </c>
      <c r="B150" s="152">
        <v>2</v>
      </c>
      <c r="C150" s="152"/>
      <c r="D150" s="152" t="s">
        <v>2129</v>
      </c>
      <c r="E150" s="152" t="s">
        <v>1836</v>
      </c>
      <c r="F150" s="487">
        <v>80215406</v>
      </c>
      <c r="G150" s="152" t="s">
        <v>2141</v>
      </c>
      <c r="H150" s="152">
        <v>0</v>
      </c>
      <c r="I150" s="488">
        <v>41370335.189999998</v>
      </c>
      <c r="J150" s="152"/>
      <c r="K150" s="152">
        <v>0</v>
      </c>
      <c r="L150" s="152">
        <v>0</v>
      </c>
      <c r="M150" s="488">
        <v>123290227.33</v>
      </c>
      <c r="N150" s="153">
        <v>143</v>
      </c>
      <c r="O150" s="152" t="s">
        <v>2131</v>
      </c>
      <c r="P150" s="152" t="s">
        <v>1074</v>
      </c>
      <c r="Q150" s="152" t="s">
        <v>2142</v>
      </c>
      <c r="R150" s="488"/>
      <c r="S150" s="153">
        <f t="shared" si="2"/>
        <v>41370335.189999998</v>
      </c>
      <c r="T150" s="153">
        <v>81919892.140000001</v>
      </c>
      <c r="U150" s="153">
        <v>353451540</v>
      </c>
      <c r="V150" s="153">
        <v>20366000</v>
      </c>
      <c r="W150" s="153">
        <v>497107767.32999998</v>
      </c>
      <c r="X150" s="153">
        <v>337467247</v>
      </c>
      <c r="Y150" s="153">
        <v>253075291</v>
      </c>
      <c r="Z150" s="153">
        <v>0</v>
      </c>
      <c r="AA150" s="153">
        <v>590542538</v>
      </c>
      <c r="AB150" s="153">
        <v>289358932.81999999</v>
      </c>
      <c r="AC150" s="153">
        <v>130116746.81</v>
      </c>
      <c r="AD150" s="153">
        <v>0</v>
      </c>
      <c r="AE150" s="153">
        <v>419475679.63</v>
      </c>
      <c r="AF150" s="489">
        <v>77632087.700000003</v>
      </c>
    </row>
    <row r="151" spans="1:32">
      <c r="A151" s="487">
        <v>144</v>
      </c>
      <c r="B151" s="152">
        <v>2</v>
      </c>
      <c r="C151" s="152"/>
      <c r="D151" s="152" t="s">
        <v>2129</v>
      </c>
      <c r="E151" s="152" t="s">
        <v>1836</v>
      </c>
      <c r="F151" s="487">
        <v>80215407</v>
      </c>
      <c r="G151" s="152" t="s">
        <v>2143</v>
      </c>
      <c r="H151" s="152">
        <v>0</v>
      </c>
      <c r="I151" s="488">
        <v>53003825.009999998</v>
      </c>
      <c r="J151" s="152"/>
      <c r="K151" s="152">
        <v>0</v>
      </c>
      <c r="L151" s="152">
        <v>0</v>
      </c>
      <c r="M151" s="488">
        <v>109515165.31999999</v>
      </c>
      <c r="N151" s="153">
        <v>144</v>
      </c>
      <c r="O151" s="152" t="s">
        <v>2131</v>
      </c>
      <c r="P151" s="152" t="s">
        <v>1074</v>
      </c>
      <c r="Q151" s="152" t="s">
        <v>2144</v>
      </c>
      <c r="R151" s="488"/>
      <c r="S151" s="153">
        <f t="shared" si="2"/>
        <v>53003825.009999998</v>
      </c>
      <c r="T151" s="153">
        <v>56511340.310000002</v>
      </c>
      <c r="U151" s="153">
        <v>351650997.18000001</v>
      </c>
      <c r="V151" s="153">
        <v>22037844</v>
      </c>
      <c r="W151" s="153">
        <v>483204006.5</v>
      </c>
      <c r="X151" s="153">
        <v>253863241</v>
      </c>
      <c r="Y151" s="153">
        <v>198341290</v>
      </c>
      <c r="Z151" s="153">
        <v>0</v>
      </c>
      <c r="AA151" s="153">
        <v>452204531</v>
      </c>
      <c r="AB151" s="153">
        <v>201250235.19999999</v>
      </c>
      <c r="AC151" s="153">
        <v>125096663.8</v>
      </c>
      <c r="AD151" s="153">
        <v>0</v>
      </c>
      <c r="AE151" s="153">
        <v>326346899</v>
      </c>
      <c r="AF151" s="489">
        <v>156857107.5</v>
      </c>
    </row>
    <row r="152" spans="1:32">
      <c r="A152" s="487">
        <v>145</v>
      </c>
      <c r="B152" s="152">
        <v>2</v>
      </c>
      <c r="C152" s="152"/>
      <c r="D152" s="152" t="s">
        <v>2129</v>
      </c>
      <c r="E152" s="152" t="s">
        <v>1836</v>
      </c>
      <c r="F152" s="487">
        <v>80215408</v>
      </c>
      <c r="G152" s="152" t="s">
        <v>2145</v>
      </c>
      <c r="H152" s="487">
        <v>155006445</v>
      </c>
      <c r="I152" s="488">
        <v>10536014.220000001</v>
      </c>
      <c r="J152" s="152"/>
      <c r="K152" s="152">
        <v>0</v>
      </c>
      <c r="L152" s="152">
        <v>0</v>
      </c>
      <c r="M152" s="488">
        <v>265905720.75999999</v>
      </c>
      <c r="N152" s="153">
        <v>145</v>
      </c>
      <c r="O152" s="152" t="s">
        <v>2131</v>
      </c>
      <c r="P152" s="152" t="s">
        <v>1074</v>
      </c>
      <c r="Q152" s="152" t="s">
        <v>2146</v>
      </c>
      <c r="R152" s="488"/>
      <c r="S152" s="153">
        <f t="shared" si="2"/>
        <v>165542459.22</v>
      </c>
      <c r="T152" s="153">
        <v>100363261.54000001</v>
      </c>
      <c r="U152" s="153">
        <v>400783981.23000002</v>
      </c>
      <c r="V152" s="153">
        <v>20345000</v>
      </c>
      <c r="W152" s="153">
        <v>687034701.99000001</v>
      </c>
      <c r="X152" s="153">
        <v>413866325</v>
      </c>
      <c r="Y152" s="153">
        <v>304838000</v>
      </c>
      <c r="Z152" s="153">
        <v>0</v>
      </c>
      <c r="AA152" s="153">
        <v>718704325</v>
      </c>
      <c r="AB152" s="153">
        <v>345861818.58999997</v>
      </c>
      <c r="AC152" s="153">
        <v>237368923.28999999</v>
      </c>
      <c r="AD152" s="153">
        <v>0</v>
      </c>
      <c r="AE152" s="153">
        <v>583230741.88</v>
      </c>
      <c r="AF152" s="489">
        <v>103803960.11</v>
      </c>
    </row>
    <row r="153" spans="1:32">
      <c r="A153" s="487">
        <v>146</v>
      </c>
      <c r="B153" s="152">
        <v>2</v>
      </c>
      <c r="C153" s="152"/>
      <c r="D153" s="152" t="s">
        <v>2129</v>
      </c>
      <c r="E153" s="152" t="s">
        <v>1836</v>
      </c>
      <c r="F153" s="487">
        <v>80215409</v>
      </c>
      <c r="G153" s="152" t="s">
        <v>2147</v>
      </c>
      <c r="H153" s="152">
        <v>0</v>
      </c>
      <c r="I153" s="487">
        <v>51998000</v>
      </c>
      <c r="J153" s="152"/>
      <c r="K153" s="152">
        <v>0</v>
      </c>
      <c r="L153" s="152">
        <v>0</v>
      </c>
      <c r="M153" s="487">
        <v>154758000</v>
      </c>
      <c r="N153" s="153">
        <v>146</v>
      </c>
      <c r="O153" s="152" t="s">
        <v>2131</v>
      </c>
      <c r="P153" s="152" t="s">
        <v>1074</v>
      </c>
      <c r="Q153" s="152" t="s">
        <v>2148</v>
      </c>
      <c r="R153" s="487"/>
      <c r="S153" s="153">
        <f t="shared" si="2"/>
        <v>51998000</v>
      </c>
      <c r="T153" s="153">
        <v>102760000</v>
      </c>
      <c r="U153" s="153">
        <v>385900390</v>
      </c>
      <c r="V153" s="153">
        <v>20560000</v>
      </c>
      <c r="W153" s="153">
        <v>561218390</v>
      </c>
      <c r="X153" s="153">
        <v>350297020</v>
      </c>
      <c r="Y153" s="153">
        <v>214155000</v>
      </c>
      <c r="Z153" s="153">
        <v>0</v>
      </c>
      <c r="AA153" s="153">
        <v>564452020</v>
      </c>
      <c r="AB153" s="153">
        <v>301000721.41000003</v>
      </c>
      <c r="AC153" s="153">
        <v>171412783</v>
      </c>
      <c r="AD153" s="153">
        <v>0</v>
      </c>
      <c r="AE153" s="153">
        <v>472413504.41000003</v>
      </c>
      <c r="AF153" s="489">
        <v>88804885.590000004</v>
      </c>
    </row>
    <row r="154" spans="1:32">
      <c r="A154" s="487">
        <v>147</v>
      </c>
      <c r="B154" s="152">
        <v>2</v>
      </c>
      <c r="C154" s="152"/>
      <c r="D154" s="152" t="s">
        <v>2129</v>
      </c>
      <c r="E154" s="152" t="s">
        <v>1840</v>
      </c>
      <c r="F154" s="487">
        <v>80215501</v>
      </c>
      <c r="G154" s="152" t="s">
        <v>2149</v>
      </c>
      <c r="H154" s="488">
        <v>104506309.70999999</v>
      </c>
      <c r="I154" s="488">
        <v>6924467.9400000004</v>
      </c>
      <c r="J154" s="152"/>
      <c r="K154" s="152">
        <v>0</v>
      </c>
      <c r="L154" s="152">
        <v>0</v>
      </c>
      <c r="M154" s="488">
        <v>180767333.38999999</v>
      </c>
      <c r="N154" s="153">
        <v>147</v>
      </c>
      <c r="O154" s="152" t="s">
        <v>2131</v>
      </c>
      <c r="P154" s="152" t="s">
        <v>1074</v>
      </c>
      <c r="Q154" s="152" t="s">
        <v>2150</v>
      </c>
      <c r="R154" s="488"/>
      <c r="S154" s="153">
        <f t="shared" si="2"/>
        <v>111430777.64999999</v>
      </c>
      <c r="T154" s="153">
        <v>69336555.739999995</v>
      </c>
      <c r="U154" s="153">
        <v>329860035</v>
      </c>
      <c r="V154" s="153">
        <v>20159997</v>
      </c>
      <c r="W154" s="153">
        <v>530787365.38999999</v>
      </c>
      <c r="X154" s="153">
        <v>286808719.70999998</v>
      </c>
      <c r="Y154" s="153">
        <v>251885685</v>
      </c>
      <c r="Z154" s="153">
        <v>0</v>
      </c>
      <c r="AA154" s="153">
        <v>538694404.71000004</v>
      </c>
      <c r="AB154" s="153">
        <v>250638857.72</v>
      </c>
      <c r="AC154" s="153">
        <v>175120591</v>
      </c>
      <c r="AD154" s="153">
        <v>0</v>
      </c>
      <c r="AE154" s="153">
        <v>425759448.72000003</v>
      </c>
      <c r="AF154" s="489">
        <v>105027916.67</v>
      </c>
    </row>
    <row r="155" spans="1:32">
      <c r="A155" s="487">
        <v>148</v>
      </c>
      <c r="B155" s="152">
        <v>2</v>
      </c>
      <c r="C155" s="152"/>
      <c r="D155" s="152" t="s">
        <v>2129</v>
      </c>
      <c r="E155" s="152" t="s">
        <v>1840</v>
      </c>
      <c r="F155" s="487">
        <v>80215502</v>
      </c>
      <c r="G155" s="152" t="s">
        <v>2151</v>
      </c>
      <c r="H155" s="152">
        <v>0</v>
      </c>
      <c r="I155" s="152">
        <v>0</v>
      </c>
      <c r="J155" s="152"/>
      <c r="K155" s="152">
        <v>0</v>
      </c>
      <c r="L155" s="152">
        <v>0</v>
      </c>
      <c r="M155" s="488">
        <v>24624726.260000002</v>
      </c>
      <c r="N155" s="153">
        <v>148</v>
      </c>
      <c r="O155" s="152" t="s">
        <v>2131</v>
      </c>
      <c r="P155" s="152" t="s">
        <v>1074</v>
      </c>
      <c r="Q155" s="152" t="s">
        <v>2152</v>
      </c>
      <c r="R155" s="488"/>
      <c r="S155" s="153">
        <f t="shared" si="2"/>
        <v>0</v>
      </c>
      <c r="T155" s="153">
        <v>24624726.260000002</v>
      </c>
      <c r="U155" s="153">
        <v>91671920</v>
      </c>
      <c r="V155" s="153">
        <v>0</v>
      </c>
      <c r="W155" s="153">
        <v>116296646.26000001</v>
      </c>
      <c r="X155" s="153">
        <v>499572157.44</v>
      </c>
      <c r="Y155" s="153">
        <v>14235000</v>
      </c>
      <c r="Z155" s="153">
        <v>0</v>
      </c>
      <c r="AA155" s="153">
        <v>513807157.44</v>
      </c>
      <c r="AB155" s="153">
        <v>92314063.170000002</v>
      </c>
      <c r="AC155" s="153">
        <v>0</v>
      </c>
      <c r="AD155" s="153">
        <v>0</v>
      </c>
      <c r="AE155" s="153">
        <v>92314063.170000002</v>
      </c>
      <c r="AF155" s="489">
        <v>23982583.09</v>
      </c>
    </row>
    <row r="156" spans="1:32">
      <c r="A156" s="487">
        <v>149</v>
      </c>
      <c r="B156" s="152">
        <v>2</v>
      </c>
      <c r="C156" s="152"/>
      <c r="D156" s="152" t="s">
        <v>2129</v>
      </c>
      <c r="E156" s="152" t="s">
        <v>1840</v>
      </c>
      <c r="F156" s="487">
        <v>80215503</v>
      </c>
      <c r="G156" s="152" t="s">
        <v>2153</v>
      </c>
      <c r="H156" s="488">
        <v>202328502.94</v>
      </c>
      <c r="I156" s="488">
        <v>24781377.210000001</v>
      </c>
      <c r="J156" s="152"/>
      <c r="K156" s="152">
        <v>0</v>
      </c>
      <c r="L156" s="152">
        <v>0</v>
      </c>
      <c r="M156" s="488">
        <v>293227459.07999998</v>
      </c>
      <c r="N156" s="153">
        <v>149</v>
      </c>
      <c r="O156" s="152" t="s">
        <v>2131</v>
      </c>
      <c r="P156" s="152" t="s">
        <v>1074</v>
      </c>
      <c r="Q156" s="152" t="s">
        <v>2154</v>
      </c>
      <c r="R156" s="488"/>
      <c r="S156" s="153">
        <f t="shared" si="2"/>
        <v>227109880.15000001</v>
      </c>
      <c r="T156" s="153">
        <v>66117578.93</v>
      </c>
      <c r="U156" s="153">
        <v>273973530</v>
      </c>
      <c r="V156" s="153">
        <v>19941000</v>
      </c>
      <c r="W156" s="153">
        <v>587141989.08000004</v>
      </c>
      <c r="X156" s="153">
        <v>260931614</v>
      </c>
      <c r="Y156" s="153">
        <v>227562564</v>
      </c>
      <c r="Z156" s="153">
        <v>0</v>
      </c>
      <c r="AA156" s="153">
        <v>488494178</v>
      </c>
      <c r="AB156" s="153">
        <v>183974244.63999999</v>
      </c>
      <c r="AC156" s="153">
        <v>50689841.079999998</v>
      </c>
      <c r="AD156" s="153">
        <v>0</v>
      </c>
      <c r="AE156" s="153">
        <v>234664085.72</v>
      </c>
      <c r="AF156" s="489">
        <v>352477903.36000001</v>
      </c>
    </row>
    <row r="157" spans="1:32">
      <c r="A157" s="487">
        <v>150</v>
      </c>
      <c r="B157" s="152">
        <v>2</v>
      </c>
      <c r="C157" s="152"/>
      <c r="D157" s="152" t="s">
        <v>2129</v>
      </c>
      <c r="E157" s="152" t="s">
        <v>1840</v>
      </c>
      <c r="F157" s="487">
        <v>80215504</v>
      </c>
      <c r="G157" s="152" t="s">
        <v>2155</v>
      </c>
      <c r="H157" s="488">
        <v>129423592.48999999</v>
      </c>
      <c r="I157" s="488">
        <v>3371406.42</v>
      </c>
      <c r="J157" s="152"/>
      <c r="K157" s="152">
        <v>0</v>
      </c>
      <c r="L157" s="152">
        <v>0</v>
      </c>
      <c r="M157" s="488">
        <v>195199320.40000001</v>
      </c>
      <c r="N157" s="153">
        <v>150</v>
      </c>
      <c r="O157" s="152" t="s">
        <v>2131</v>
      </c>
      <c r="P157" s="152" t="s">
        <v>1074</v>
      </c>
      <c r="Q157" s="152" t="s">
        <v>2156</v>
      </c>
      <c r="R157" s="488"/>
      <c r="S157" s="153">
        <f t="shared" si="2"/>
        <v>132794998.91</v>
      </c>
      <c r="T157" s="153">
        <v>62404321.490000002</v>
      </c>
      <c r="U157" s="153">
        <v>285952857.17000002</v>
      </c>
      <c r="V157" s="153">
        <v>20147577</v>
      </c>
      <c r="W157" s="153">
        <v>501299754.56999999</v>
      </c>
      <c r="X157" s="153">
        <v>334363358.5</v>
      </c>
      <c r="Y157" s="153">
        <v>198536413.99000001</v>
      </c>
      <c r="Z157" s="153">
        <v>0</v>
      </c>
      <c r="AA157" s="153">
        <v>532899772.49000001</v>
      </c>
      <c r="AB157" s="153">
        <v>299982797.70999998</v>
      </c>
      <c r="AC157" s="153">
        <v>139155571.78999999</v>
      </c>
      <c r="AD157" s="153">
        <v>0</v>
      </c>
      <c r="AE157" s="153">
        <v>439138369.5</v>
      </c>
      <c r="AF157" s="489">
        <v>62161385.07</v>
      </c>
    </row>
    <row r="158" spans="1:32">
      <c r="A158" s="487">
        <v>151</v>
      </c>
      <c r="B158" s="152">
        <v>2</v>
      </c>
      <c r="C158" s="152"/>
      <c r="D158" s="152" t="s">
        <v>2129</v>
      </c>
      <c r="E158" s="152" t="s">
        <v>1840</v>
      </c>
      <c r="F158" s="487">
        <v>80215505</v>
      </c>
      <c r="G158" s="152" t="s">
        <v>2157</v>
      </c>
      <c r="H158" s="488">
        <v>43884255.939999998</v>
      </c>
      <c r="I158" s="488">
        <v>70831.72</v>
      </c>
      <c r="J158" s="152"/>
      <c r="K158" s="152">
        <v>0</v>
      </c>
      <c r="L158" s="487">
        <v>680000</v>
      </c>
      <c r="M158" s="488">
        <v>101056418.22</v>
      </c>
      <c r="N158" s="153">
        <v>151</v>
      </c>
      <c r="O158" s="152" t="s">
        <v>2131</v>
      </c>
      <c r="P158" s="152" t="s">
        <v>1074</v>
      </c>
      <c r="Q158" s="152" t="s">
        <v>2158</v>
      </c>
      <c r="R158" s="488"/>
      <c r="S158" s="153">
        <f t="shared" si="2"/>
        <v>44635087.659999996</v>
      </c>
      <c r="T158" s="153">
        <v>56421330.560000002</v>
      </c>
      <c r="U158" s="153">
        <v>251885022</v>
      </c>
      <c r="V158" s="153">
        <v>18782200</v>
      </c>
      <c r="W158" s="153">
        <v>371723640.22000003</v>
      </c>
      <c r="X158" s="153">
        <v>222453397.94</v>
      </c>
      <c r="Y158" s="153">
        <v>151295000</v>
      </c>
      <c r="Z158" s="153">
        <v>0</v>
      </c>
      <c r="AA158" s="153">
        <v>373748397.94</v>
      </c>
      <c r="AB158" s="153">
        <v>198500875.65000001</v>
      </c>
      <c r="AC158" s="153">
        <v>126431421.25</v>
      </c>
      <c r="AD158" s="153">
        <v>0</v>
      </c>
      <c r="AE158" s="153">
        <v>324932296.89999998</v>
      </c>
      <c r="AF158" s="489">
        <v>46791343.32</v>
      </c>
    </row>
    <row r="159" spans="1:32">
      <c r="A159" s="487">
        <v>152</v>
      </c>
      <c r="B159" s="152">
        <v>2</v>
      </c>
      <c r="C159" s="152"/>
      <c r="D159" s="152" t="s">
        <v>2129</v>
      </c>
      <c r="E159" s="152" t="s">
        <v>1840</v>
      </c>
      <c r="F159" s="487">
        <v>80215506</v>
      </c>
      <c r="G159" s="152" t="s">
        <v>2159</v>
      </c>
      <c r="H159" s="488">
        <v>174287563.84</v>
      </c>
      <c r="I159" s="488">
        <v>-80683203.099999994</v>
      </c>
      <c r="J159" s="152"/>
      <c r="K159" s="152">
        <v>0</v>
      </c>
      <c r="L159" s="487">
        <v>256000</v>
      </c>
      <c r="M159" s="488">
        <v>142750724.03999999</v>
      </c>
      <c r="N159" s="153">
        <v>152</v>
      </c>
      <c r="O159" s="152" t="s">
        <v>2131</v>
      </c>
      <c r="P159" s="152" t="s">
        <v>1074</v>
      </c>
      <c r="Q159" s="152" t="s">
        <v>2160</v>
      </c>
      <c r="R159" s="488"/>
      <c r="S159" s="153">
        <f t="shared" si="2"/>
        <v>93860360.74000001</v>
      </c>
      <c r="T159" s="153">
        <v>48890363.299999997</v>
      </c>
      <c r="U159" s="153">
        <v>254218540</v>
      </c>
      <c r="V159" s="153">
        <v>19945000</v>
      </c>
      <c r="W159" s="153">
        <v>416914264.04000002</v>
      </c>
      <c r="X159" s="153">
        <v>309084222.72000003</v>
      </c>
      <c r="Y159" s="153">
        <v>137928000</v>
      </c>
      <c r="Z159" s="153">
        <v>0</v>
      </c>
      <c r="AA159" s="153">
        <v>447012222.72000003</v>
      </c>
      <c r="AB159" s="153">
        <v>266578995.28999999</v>
      </c>
      <c r="AC159" s="153">
        <v>98635310.510000005</v>
      </c>
      <c r="AD159" s="153">
        <v>0</v>
      </c>
      <c r="AE159" s="153">
        <v>365214305.80000001</v>
      </c>
      <c r="AF159" s="489">
        <v>51699958.240000002</v>
      </c>
    </row>
    <row r="160" spans="1:32">
      <c r="A160" s="487">
        <v>153</v>
      </c>
      <c r="B160" s="152">
        <v>2</v>
      </c>
      <c r="C160" s="152"/>
      <c r="D160" s="152" t="s">
        <v>2129</v>
      </c>
      <c r="E160" s="152" t="s">
        <v>1840</v>
      </c>
      <c r="F160" s="487">
        <v>80215507</v>
      </c>
      <c r="G160" s="152" t="s">
        <v>2161</v>
      </c>
      <c r="H160" s="487">
        <v>199299273</v>
      </c>
      <c r="I160" s="488">
        <v>-10812676.82</v>
      </c>
      <c r="J160" s="152"/>
      <c r="K160" s="152">
        <v>0</v>
      </c>
      <c r="L160" s="152">
        <v>0</v>
      </c>
      <c r="M160" s="488">
        <v>250473312.25999999</v>
      </c>
      <c r="N160" s="153">
        <v>153</v>
      </c>
      <c r="O160" s="152" t="s">
        <v>2131</v>
      </c>
      <c r="P160" s="152" t="s">
        <v>1074</v>
      </c>
      <c r="Q160" s="152" t="s">
        <v>2162</v>
      </c>
      <c r="R160" s="488"/>
      <c r="S160" s="153">
        <f t="shared" si="2"/>
        <v>188486596.18000001</v>
      </c>
      <c r="T160" s="153">
        <v>61986716.079999998</v>
      </c>
      <c r="U160" s="153">
        <v>274699760</v>
      </c>
      <c r="V160" s="153">
        <v>20158000</v>
      </c>
      <c r="W160" s="153">
        <v>545331072.25999999</v>
      </c>
      <c r="X160" s="153">
        <v>267532613.22999999</v>
      </c>
      <c r="Y160" s="153">
        <v>305506000</v>
      </c>
      <c r="Z160" s="153">
        <v>0</v>
      </c>
      <c r="AA160" s="153">
        <v>573038613.23000002</v>
      </c>
      <c r="AB160" s="153">
        <v>233826330.31999999</v>
      </c>
      <c r="AC160" s="153">
        <v>179806033</v>
      </c>
      <c r="AD160" s="153">
        <v>0</v>
      </c>
      <c r="AE160" s="153">
        <v>413632363.31999999</v>
      </c>
      <c r="AF160" s="489">
        <v>131698708.94</v>
      </c>
    </row>
    <row r="161" spans="1:32">
      <c r="A161" s="487">
        <v>154</v>
      </c>
      <c r="B161" s="152">
        <v>2</v>
      </c>
      <c r="C161" s="152"/>
      <c r="D161" s="152" t="s">
        <v>2129</v>
      </c>
      <c r="E161" s="152" t="s">
        <v>1840</v>
      </c>
      <c r="F161" s="487">
        <v>80215508</v>
      </c>
      <c r="G161" s="152" t="s">
        <v>2163</v>
      </c>
      <c r="H161" s="488">
        <v>15938737.449999999</v>
      </c>
      <c r="I161" s="487">
        <v>350000</v>
      </c>
      <c r="J161" s="152"/>
      <c r="K161" s="152">
        <v>0</v>
      </c>
      <c r="L161" s="152">
        <v>0</v>
      </c>
      <c r="M161" s="488">
        <v>77841251.540000007</v>
      </c>
      <c r="N161" s="153">
        <v>154</v>
      </c>
      <c r="O161" s="152" t="s">
        <v>2131</v>
      </c>
      <c r="P161" s="152" t="s">
        <v>1074</v>
      </c>
      <c r="Q161" s="152" t="s">
        <v>2164</v>
      </c>
      <c r="R161" s="488"/>
      <c r="S161" s="153">
        <f t="shared" si="2"/>
        <v>16288737.449999999</v>
      </c>
      <c r="T161" s="153">
        <v>61552514.090000004</v>
      </c>
      <c r="U161" s="153">
        <v>260122350</v>
      </c>
      <c r="V161" s="153">
        <v>15148000</v>
      </c>
      <c r="W161" s="153">
        <v>353111601.54000002</v>
      </c>
      <c r="X161" s="153">
        <v>239064337.44999999</v>
      </c>
      <c r="Y161" s="153">
        <v>133070004</v>
      </c>
      <c r="Z161" s="153">
        <v>0</v>
      </c>
      <c r="AA161" s="153">
        <v>372134341.44999999</v>
      </c>
      <c r="AB161" s="153">
        <v>198304398.31</v>
      </c>
      <c r="AC161" s="153">
        <v>107655066.45999999</v>
      </c>
      <c r="AD161" s="153">
        <v>0</v>
      </c>
      <c r="AE161" s="153">
        <v>305959464.76999998</v>
      </c>
      <c r="AF161" s="489">
        <v>47152136.770000003</v>
      </c>
    </row>
    <row r="162" spans="1:32">
      <c r="A162" s="487">
        <v>155</v>
      </c>
      <c r="B162" s="152">
        <v>2</v>
      </c>
      <c r="C162" s="152"/>
      <c r="D162" s="152" t="s">
        <v>2129</v>
      </c>
      <c r="E162" s="152" t="s">
        <v>1840</v>
      </c>
      <c r="F162" s="487">
        <v>80215509</v>
      </c>
      <c r="G162" s="152" t="s">
        <v>2165</v>
      </c>
      <c r="H162" s="488">
        <v>24729848.879999999</v>
      </c>
      <c r="I162" s="488">
        <v>4176664.06</v>
      </c>
      <c r="J162" s="152"/>
      <c r="K162" s="152">
        <v>0</v>
      </c>
      <c r="L162" s="152">
        <v>0</v>
      </c>
      <c r="M162" s="488">
        <v>84957222.799999997</v>
      </c>
      <c r="N162" s="153">
        <v>155</v>
      </c>
      <c r="O162" s="152" t="s">
        <v>2131</v>
      </c>
      <c r="P162" s="152" t="s">
        <v>1074</v>
      </c>
      <c r="Q162" s="152" t="s">
        <v>2166</v>
      </c>
      <c r="R162" s="488"/>
      <c r="S162" s="153">
        <f t="shared" si="2"/>
        <v>28906512.939999998</v>
      </c>
      <c r="T162" s="153">
        <v>56050709.859999999</v>
      </c>
      <c r="U162" s="153">
        <v>297388810</v>
      </c>
      <c r="V162" s="153">
        <v>20156000</v>
      </c>
      <c r="W162" s="153">
        <v>402502032.80000001</v>
      </c>
      <c r="X162" s="153">
        <v>322652398.88</v>
      </c>
      <c r="Y162" s="153">
        <v>107345000</v>
      </c>
      <c r="Z162" s="153">
        <v>0</v>
      </c>
      <c r="AA162" s="153">
        <v>429997398.88</v>
      </c>
      <c r="AB162" s="153">
        <v>226622625.90000001</v>
      </c>
      <c r="AC162" s="153">
        <v>57253131.25</v>
      </c>
      <c r="AD162" s="153">
        <v>0</v>
      </c>
      <c r="AE162" s="153">
        <v>283875757.14999998</v>
      </c>
      <c r="AF162" s="489">
        <v>118626275.65000001</v>
      </c>
    </row>
    <row r="163" spans="1:32">
      <c r="A163" s="487">
        <v>156</v>
      </c>
      <c r="B163" s="152">
        <v>2</v>
      </c>
      <c r="C163" s="152"/>
      <c r="D163" s="152" t="s">
        <v>2167</v>
      </c>
      <c r="E163" s="152" t="s">
        <v>1836</v>
      </c>
      <c r="F163" s="487">
        <v>80216401</v>
      </c>
      <c r="G163" s="152" t="s">
        <v>2168</v>
      </c>
      <c r="H163" s="488">
        <v>140022466.53</v>
      </c>
      <c r="I163" s="152">
        <v>0</v>
      </c>
      <c r="J163" s="152"/>
      <c r="K163" s="152">
        <v>0</v>
      </c>
      <c r="L163" s="152">
        <v>0</v>
      </c>
      <c r="M163" s="488">
        <v>211890844.72</v>
      </c>
      <c r="N163" s="153">
        <v>156</v>
      </c>
      <c r="O163" s="152" t="s">
        <v>2131</v>
      </c>
      <c r="P163" s="152" t="s">
        <v>1075</v>
      </c>
      <c r="Q163" s="152" t="s">
        <v>2169</v>
      </c>
      <c r="R163" s="488"/>
      <c r="S163" s="153">
        <f t="shared" si="2"/>
        <v>140022466.53</v>
      </c>
      <c r="T163" s="153">
        <v>71868378.189999998</v>
      </c>
      <c r="U163" s="153">
        <v>251267018</v>
      </c>
      <c r="V163" s="153">
        <v>20165000</v>
      </c>
      <c r="W163" s="153">
        <v>483322862.72000003</v>
      </c>
      <c r="X163" s="153">
        <v>248174300</v>
      </c>
      <c r="Y163" s="153">
        <v>255952466.53</v>
      </c>
      <c r="Z163" s="153">
        <v>0</v>
      </c>
      <c r="AA163" s="153">
        <v>504126766.52999997</v>
      </c>
      <c r="AB163" s="153">
        <v>185055163.88</v>
      </c>
      <c r="AC163" s="153">
        <v>164567996.28</v>
      </c>
      <c r="AD163" s="153">
        <v>0</v>
      </c>
      <c r="AE163" s="153">
        <v>349623160.16000003</v>
      </c>
      <c r="AF163" s="489">
        <v>133699702.56</v>
      </c>
    </row>
    <row r="164" spans="1:32">
      <c r="A164" s="487">
        <v>157</v>
      </c>
      <c r="B164" s="152">
        <v>2</v>
      </c>
      <c r="C164" s="152"/>
      <c r="D164" s="152" t="s">
        <v>2167</v>
      </c>
      <c r="E164" s="152" t="s">
        <v>1836</v>
      </c>
      <c r="F164" s="487">
        <v>80216402</v>
      </c>
      <c r="G164" s="152" t="s">
        <v>2170</v>
      </c>
      <c r="H164" s="488">
        <v>184025533.65000001</v>
      </c>
      <c r="I164" s="488">
        <v>25870890.5</v>
      </c>
      <c r="J164" s="152"/>
      <c r="K164" s="152">
        <v>0</v>
      </c>
      <c r="L164" s="152">
        <v>0</v>
      </c>
      <c r="M164" s="488">
        <v>305423424.14999998</v>
      </c>
      <c r="N164" s="153">
        <v>157</v>
      </c>
      <c r="O164" s="152" t="s">
        <v>2131</v>
      </c>
      <c r="P164" s="152" t="s">
        <v>1075</v>
      </c>
      <c r="Q164" s="152" t="s">
        <v>2171</v>
      </c>
      <c r="R164" s="488"/>
      <c r="S164" s="153">
        <f t="shared" si="2"/>
        <v>209896424.15000001</v>
      </c>
      <c r="T164" s="153">
        <v>95527000</v>
      </c>
      <c r="U164" s="153">
        <v>372492160</v>
      </c>
      <c r="V164" s="153">
        <v>20541000</v>
      </c>
      <c r="W164" s="153">
        <v>698456584.14999998</v>
      </c>
      <c r="X164" s="153">
        <v>342056890</v>
      </c>
      <c r="Y164" s="153">
        <v>335541000</v>
      </c>
      <c r="Z164" s="153">
        <v>0</v>
      </c>
      <c r="AA164" s="153">
        <v>677597890</v>
      </c>
      <c r="AB164" s="153">
        <v>218316556.19</v>
      </c>
      <c r="AC164" s="153">
        <v>246432356.97999999</v>
      </c>
      <c r="AD164" s="153">
        <v>0</v>
      </c>
      <c r="AE164" s="153">
        <v>464748913.17000002</v>
      </c>
      <c r="AF164" s="489">
        <v>233707670.97999999</v>
      </c>
    </row>
    <row r="165" spans="1:32">
      <c r="A165" s="487">
        <v>158</v>
      </c>
      <c r="B165" s="152">
        <v>2</v>
      </c>
      <c r="C165" s="152"/>
      <c r="D165" s="152" t="s">
        <v>2167</v>
      </c>
      <c r="E165" s="152" t="s">
        <v>1836</v>
      </c>
      <c r="F165" s="487">
        <v>80216403</v>
      </c>
      <c r="G165" s="152" t="s">
        <v>2172</v>
      </c>
      <c r="H165" s="488">
        <v>105332242.66</v>
      </c>
      <c r="I165" s="488">
        <v>29992611.93</v>
      </c>
      <c r="J165" s="152"/>
      <c r="K165" s="152">
        <v>0</v>
      </c>
      <c r="L165" s="488">
        <v>3029131.2</v>
      </c>
      <c r="M165" s="488">
        <v>238846885.08000001</v>
      </c>
      <c r="N165" s="153">
        <v>158</v>
      </c>
      <c r="O165" s="152" t="s">
        <v>2131</v>
      </c>
      <c r="P165" s="152" t="s">
        <v>1075</v>
      </c>
      <c r="Q165" s="152" t="s">
        <v>2173</v>
      </c>
      <c r="R165" s="488"/>
      <c r="S165" s="153">
        <f t="shared" si="2"/>
        <v>138353985.78999999</v>
      </c>
      <c r="T165" s="153">
        <v>100492899.29000001</v>
      </c>
      <c r="U165" s="153">
        <v>585661810</v>
      </c>
      <c r="V165" s="153">
        <v>20552000</v>
      </c>
      <c r="W165" s="153">
        <v>845060695.08000004</v>
      </c>
      <c r="X165" s="153">
        <v>401931485.13999999</v>
      </c>
      <c r="Y165" s="153">
        <v>476035332.81999999</v>
      </c>
      <c r="Z165" s="153">
        <v>0</v>
      </c>
      <c r="AA165" s="153">
        <v>877966817.96000004</v>
      </c>
      <c r="AB165" s="153">
        <v>317511661.56</v>
      </c>
      <c r="AC165" s="153">
        <v>316248739.25</v>
      </c>
      <c r="AD165" s="153">
        <v>0</v>
      </c>
      <c r="AE165" s="153">
        <v>633760400.80999994</v>
      </c>
      <c r="AF165" s="489">
        <v>211300294.27000001</v>
      </c>
    </row>
    <row r="166" spans="1:32">
      <c r="A166" s="487">
        <v>159</v>
      </c>
      <c r="B166" s="152">
        <v>2</v>
      </c>
      <c r="C166" s="152"/>
      <c r="D166" s="152" t="s">
        <v>2167</v>
      </c>
      <c r="E166" s="152" t="s">
        <v>1836</v>
      </c>
      <c r="F166" s="487">
        <v>80216404</v>
      </c>
      <c r="G166" s="152" t="s">
        <v>2174</v>
      </c>
      <c r="H166" s="488">
        <v>105177328.59</v>
      </c>
      <c r="I166" s="487">
        <v>42454474</v>
      </c>
      <c r="J166" s="152"/>
      <c r="K166" s="152">
        <v>0</v>
      </c>
      <c r="L166" s="152">
        <v>0</v>
      </c>
      <c r="M166" s="488">
        <v>243109814.81999999</v>
      </c>
      <c r="N166" s="153">
        <v>159</v>
      </c>
      <c r="O166" s="152" t="s">
        <v>2131</v>
      </c>
      <c r="P166" s="152" t="s">
        <v>1075</v>
      </c>
      <c r="Q166" s="152" t="s">
        <v>2175</v>
      </c>
      <c r="R166" s="488"/>
      <c r="S166" s="153">
        <f t="shared" si="2"/>
        <v>147631802.59</v>
      </c>
      <c r="T166" s="153">
        <v>95478012.230000004</v>
      </c>
      <c r="U166" s="153">
        <v>397394000</v>
      </c>
      <c r="V166" s="153">
        <v>18670000</v>
      </c>
      <c r="W166" s="153">
        <v>659173814.82000005</v>
      </c>
      <c r="X166" s="153">
        <v>383559939.06</v>
      </c>
      <c r="Y166" s="153">
        <v>355516500</v>
      </c>
      <c r="Z166" s="153">
        <v>0</v>
      </c>
      <c r="AA166" s="153">
        <v>739076439.05999994</v>
      </c>
      <c r="AB166" s="153">
        <v>288236803.58999997</v>
      </c>
      <c r="AC166" s="153">
        <v>228206793.91999999</v>
      </c>
      <c r="AD166" s="153">
        <v>0</v>
      </c>
      <c r="AE166" s="153">
        <v>516443597.50999999</v>
      </c>
      <c r="AF166" s="489">
        <v>142730217.31</v>
      </c>
    </row>
    <row r="167" spans="1:32">
      <c r="A167" s="487">
        <v>160</v>
      </c>
      <c r="B167" s="152">
        <v>2</v>
      </c>
      <c r="C167" s="152"/>
      <c r="D167" s="152" t="s">
        <v>2167</v>
      </c>
      <c r="E167" s="152" t="s">
        <v>1836</v>
      </c>
      <c r="F167" s="487">
        <v>80216405</v>
      </c>
      <c r="G167" s="152" t="s">
        <v>2176</v>
      </c>
      <c r="H167" s="152">
        <v>0</v>
      </c>
      <c r="I167" s="488">
        <v>308175130.77999997</v>
      </c>
      <c r="J167" s="152"/>
      <c r="K167" s="152">
        <v>0</v>
      </c>
      <c r="L167" s="152">
        <v>0</v>
      </c>
      <c r="M167" s="488">
        <v>381165950.06</v>
      </c>
      <c r="N167" s="153">
        <v>160</v>
      </c>
      <c r="O167" s="152" t="s">
        <v>2131</v>
      </c>
      <c r="P167" s="152" t="s">
        <v>1075</v>
      </c>
      <c r="Q167" s="152" t="s">
        <v>2177</v>
      </c>
      <c r="R167" s="488"/>
      <c r="S167" s="153">
        <f t="shared" si="2"/>
        <v>308175130.77999997</v>
      </c>
      <c r="T167" s="153">
        <v>72990819.280000001</v>
      </c>
      <c r="U167" s="153">
        <v>406476936</v>
      </c>
      <c r="V167" s="153">
        <v>20555000</v>
      </c>
      <c r="W167" s="153">
        <v>808197886.05999994</v>
      </c>
      <c r="X167" s="153">
        <v>532196680</v>
      </c>
      <c r="Y167" s="153">
        <v>373488000</v>
      </c>
      <c r="Z167" s="153">
        <v>216000</v>
      </c>
      <c r="AA167" s="153">
        <v>905900680</v>
      </c>
      <c r="AB167" s="153">
        <v>366485901.05000001</v>
      </c>
      <c r="AC167" s="153">
        <v>245152101.59</v>
      </c>
      <c r="AD167" s="153">
        <v>0</v>
      </c>
      <c r="AE167" s="153">
        <v>611638002.63999999</v>
      </c>
      <c r="AF167" s="489">
        <v>196559883.41999999</v>
      </c>
    </row>
    <row r="168" spans="1:32">
      <c r="A168" s="487">
        <v>161</v>
      </c>
      <c r="B168" s="152">
        <v>2</v>
      </c>
      <c r="C168" s="152"/>
      <c r="D168" s="152" t="s">
        <v>2167</v>
      </c>
      <c r="E168" s="152" t="s">
        <v>1836</v>
      </c>
      <c r="F168" s="487">
        <v>80216406</v>
      </c>
      <c r="G168" s="152" t="s">
        <v>2178</v>
      </c>
      <c r="H168" s="488">
        <v>368764430.36000001</v>
      </c>
      <c r="I168" s="487">
        <v>14000</v>
      </c>
      <c r="J168" s="152"/>
      <c r="K168" s="152">
        <v>0</v>
      </c>
      <c r="L168" s="487">
        <v>7950000</v>
      </c>
      <c r="M168" s="488">
        <v>485808450.74000001</v>
      </c>
      <c r="N168" s="153">
        <v>161</v>
      </c>
      <c r="O168" s="152" t="s">
        <v>2131</v>
      </c>
      <c r="P168" s="152" t="s">
        <v>1075</v>
      </c>
      <c r="Q168" s="152" t="s">
        <v>2179</v>
      </c>
      <c r="R168" s="488"/>
      <c r="S168" s="153">
        <f t="shared" si="2"/>
        <v>376728430.36000001</v>
      </c>
      <c r="T168" s="153">
        <v>109080020.38</v>
      </c>
      <c r="U168" s="153">
        <v>667550620</v>
      </c>
      <c r="V168" s="153">
        <v>21395000</v>
      </c>
      <c r="W168" s="153">
        <v>1174754070.74</v>
      </c>
      <c r="X168" s="153">
        <v>632602620</v>
      </c>
      <c r="Y168" s="153">
        <v>1787056652.55</v>
      </c>
      <c r="Z168" s="153">
        <v>0</v>
      </c>
      <c r="AA168" s="153">
        <v>2419659272.5500002</v>
      </c>
      <c r="AB168" s="153">
        <v>490339563.02999997</v>
      </c>
      <c r="AC168" s="153">
        <v>384663570.51999998</v>
      </c>
      <c r="AD168" s="153">
        <v>0</v>
      </c>
      <c r="AE168" s="153">
        <v>875003133.54999995</v>
      </c>
      <c r="AF168" s="489">
        <v>299750937.19</v>
      </c>
    </row>
    <row r="169" spans="1:32">
      <c r="A169" s="487">
        <v>162</v>
      </c>
      <c r="B169" s="152">
        <v>2</v>
      </c>
      <c r="C169" s="152"/>
      <c r="D169" s="152" t="s">
        <v>2167</v>
      </c>
      <c r="E169" s="152" t="s">
        <v>1836</v>
      </c>
      <c r="F169" s="487">
        <v>80216407</v>
      </c>
      <c r="G169" s="152" t="s">
        <v>2180</v>
      </c>
      <c r="H169" s="488">
        <v>241150845.16</v>
      </c>
      <c r="I169" s="488">
        <v>21028695.949999999</v>
      </c>
      <c r="J169" s="152"/>
      <c r="K169" s="152">
        <v>0</v>
      </c>
      <c r="L169" s="487">
        <v>3838000</v>
      </c>
      <c r="M169" s="488">
        <v>392540986.73000002</v>
      </c>
      <c r="N169" s="153">
        <v>162</v>
      </c>
      <c r="O169" s="152" t="s">
        <v>2131</v>
      </c>
      <c r="P169" s="152" t="s">
        <v>1075</v>
      </c>
      <c r="Q169" s="152" t="s">
        <v>2181</v>
      </c>
      <c r="R169" s="488"/>
      <c r="S169" s="153">
        <f t="shared" si="2"/>
        <v>266017541.10999998</v>
      </c>
      <c r="T169" s="153">
        <v>126523445.62</v>
      </c>
      <c r="U169" s="153">
        <v>696785286</v>
      </c>
      <c r="V169" s="153">
        <v>21204000</v>
      </c>
      <c r="W169" s="153">
        <v>1110530272.73</v>
      </c>
      <c r="X169" s="153">
        <v>738654965.85000002</v>
      </c>
      <c r="Y169" s="153">
        <v>493747621</v>
      </c>
      <c r="Z169" s="153">
        <v>0</v>
      </c>
      <c r="AA169" s="153">
        <v>1232402586.8499999</v>
      </c>
      <c r="AB169" s="153">
        <v>623970671.38</v>
      </c>
      <c r="AC169" s="153">
        <v>349574063</v>
      </c>
      <c r="AD169" s="153">
        <v>0</v>
      </c>
      <c r="AE169" s="153">
        <v>973544734.38</v>
      </c>
      <c r="AF169" s="489">
        <v>136985538.34999999</v>
      </c>
    </row>
    <row r="170" spans="1:32">
      <c r="A170" s="487">
        <v>163</v>
      </c>
      <c r="B170" s="152">
        <v>2</v>
      </c>
      <c r="C170" s="152"/>
      <c r="D170" s="152" t="s">
        <v>2167</v>
      </c>
      <c r="E170" s="152" t="s">
        <v>1836</v>
      </c>
      <c r="F170" s="487">
        <v>80216408</v>
      </c>
      <c r="G170" s="152" t="s">
        <v>2182</v>
      </c>
      <c r="H170" s="152">
        <v>0</v>
      </c>
      <c r="I170" s="488">
        <v>66164067.439999998</v>
      </c>
      <c r="J170" s="152"/>
      <c r="K170" s="152">
        <v>0</v>
      </c>
      <c r="L170" s="152">
        <v>0</v>
      </c>
      <c r="M170" s="488">
        <v>137996911.25</v>
      </c>
      <c r="N170" s="153">
        <v>163</v>
      </c>
      <c r="O170" s="152" t="s">
        <v>2131</v>
      </c>
      <c r="P170" s="152" t="s">
        <v>1075</v>
      </c>
      <c r="Q170" s="152" t="s">
        <v>2183</v>
      </c>
      <c r="R170" s="488"/>
      <c r="S170" s="153">
        <f t="shared" si="2"/>
        <v>66164067.439999998</v>
      </c>
      <c r="T170" s="153">
        <v>71832843.810000002</v>
      </c>
      <c r="U170" s="153">
        <v>357205000</v>
      </c>
      <c r="V170" s="153">
        <v>20325000</v>
      </c>
      <c r="W170" s="153">
        <v>515526911.25</v>
      </c>
      <c r="X170" s="153">
        <v>313202741</v>
      </c>
      <c r="Y170" s="153">
        <v>253279000</v>
      </c>
      <c r="Z170" s="153">
        <v>0</v>
      </c>
      <c r="AA170" s="153">
        <v>566481741</v>
      </c>
      <c r="AB170" s="153">
        <v>251379887.44999999</v>
      </c>
      <c r="AC170" s="153">
        <v>182522773</v>
      </c>
      <c r="AD170" s="153">
        <v>0</v>
      </c>
      <c r="AE170" s="153">
        <v>433902660.44999999</v>
      </c>
      <c r="AF170" s="489">
        <v>81624250.799999997</v>
      </c>
    </row>
    <row r="171" spans="1:32">
      <c r="A171" s="487">
        <v>164</v>
      </c>
      <c r="B171" s="152">
        <v>2</v>
      </c>
      <c r="C171" s="152"/>
      <c r="D171" s="152" t="s">
        <v>2167</v>
      </c>
      <c r="E171" s="152" t="s">
        <v>1840</v>
      </c>
      <c r="F171" s="487">
        <v>80216501</v>
      </c>
      <c r="G171" s="152" t="s">
        <v>2184</v>
      </c>
      <c r="H171" s="488">
        <v>37978447.57</v>
      </c>
      <c r="I171" s="488">
        <v>45546509.799999997</v>
      </c>
      <c r="J171" s="152"/>
      <c r="K171" s="152">
        <v>0</v>
      </c>
      <c r="L171" s="152">
        <v>0</v>
      </c>
      <c r="M171" s="488">
        <v>143468083.80000001</v>
      </c>
      <c r="N171" s="153">
        <v>164</v>
      </c>
      <c r="O171" s="152" t="s">
        <v>2131</v>
      </c>
      <c r="P171" s="152" t="s">
        <v>1075</v>
      </c>
      <c r="Q171" s="152" t="s">
        <v>2185</v>
      </c>
      <c r="R171" s="488"/>
      <c r="S171" s="153">
        <f t="shared" si="2"/>
        <v>83524957.370000005</v>
      </c>
      <c r="T171" s="153">
        <v>59943126.43</v>
      </c>
      <c r="U171" s="153">
        <v>251287142</v>
      </c>
      <c r="V171" s="153">
        <v>22952000</v>
      </c>
      <c r="W171" s="153">
        <v>417707225.80000001</v>
      </c>
      <c r="X171" s="153">
        <v>214677810</v>
      </c>
      <c r="Y171" s="153">
        <v>237325000</v>
      </c>
      <c r="Z171" s="153">
        <v>0</v>
      </c>
      <c r="AA171" s="153">
        <v>452002810</v>
      </c>
      <c r="AB171" s="153">
        <v>159032012.75999999</v>
      </c>
      <c r="AC171" s="153">
        <v>144865441.02000001</v>
      </c>
      <c r="AD171" s="153">
        <v>0</v>
      </c>
      <c r="AE171" s="153">
        <v>303897453.77999997</v>
      </c>
      <c r="AF171" s="489">
        <v>113809772.02</v>
      </c>
    </row>
    <row r="172" spans="1:32">
      <c r="A172" s="487">
        <v>165</v>
      </c>
      <c r="B172" s="152">
        <v>2</v>
      </c>
      <c r="C172" s="152"/>
      <c r="D172" s="152" t="s">
        <v>2167</v>
      </c>
      <c r="E172" s="152" t="s">
        <v>1840</v>
      </c>
      <c r="F172" s="487">
        <v>80216502</v>
      </c>
      <c r="G172" s="152" t="s">
        <v>2186</v>
      </c>
      <c r="H172" s="488">
        <v>226203816.25999999</v>
      </c>
      <c r="I172" s="487">
        <v>3782170</v>
      </c>
      <c r="J172" s="152"/>
      <c r="K172" s="152">
        <v>0</v>
      </c>
      <c r="L172" s="152">
        <v>0</v>
      </c>
      <c r="M172" s="488">
        <v>277185969.25999999</v>
      </c>
      <c r="N172" s="153">
        <v>165</v>
      </c>
      <c r="O172" s="152" t="s">
        <v>2131</v>
      </c>
      <c r="P172" s="152" t="s">
        <v>1075</v>
      </c>
      <c r="Q172" s="152" t="s">
        <v>2187</v>
      </c>
      <c r="R172" s="488"/>
      <c r="S172" s="153">
        <f t="shared" si="2"/>
        <v>229985986.25999999</v>
      </c>
      <c r="T172" s="153">
        <v>47199983</v>
      </c>
      <c r="U172" s="153">
        <v>227202620</v>
      </c>
      <c r="V172" s="153">
        <v>19950000</v>
      </c>
      <c r="W172" s="153">
        <v>524338589.25999999</v>
      </c>
      <c r="X172" s="153">
        <v>253599041.56999999</v>
      </c>
      <c r="Y172" s="153">
        <v>390621071</v>
      </c>
      <c r="Z172" s="153">
        <v>0</v>
      </c>
      <c r="AA172" s="153">
        <v>644220112.57000005</v>
      </c>
      <c r="AB172" s="153">
        <v>147859542.59999999</v>
      </c>
      <c r="AC172" s="153">
        <v>211336474</v>
      </c>
      <c r="AD172" s="153">
        <v>0</v>
      </c>
      <c r="AE172" s="153">
        <v>359196016.60000002</v>
      </c>
      <c r="AF172" s="489">
        <v>165142572.66</v>
      </c>
    </row>
    <row r="173" spans="1:32">
      <c r="A173" s="487">
        <v>166</v>
      </c>
      <c r="B173" s="152">
        <v>2</v>
      </c>
      <c r="C173" s="152"/>
      <c r="D173" s="152" t="s">
        <v>2167</v>
      </c>
      <c r="E173" s="152" t="s">
        <v>1840</v>
      </c>
      <c r="F173" s="487">
        <v>80216503</v>
      </c>
      <c r="G173" s="152" t="s">
        <v>2188</v>
      </c>
      <c r="H173" s="152">
        <v>0</v>
      </c>
      <c r="I173" s="488">
        <v>76563941.989999995</v>
      </c>
      <c r="J173" s="152"/>
      <c r="K173" s="152">
        <v>0</v>
      </c>
      <c r="L173" s="152">
        <v>0</v>
      </c>
      <c r="M173" s="488">
        <v>110124976.37</v>
      </c>
      <c r="N173" s="153">
        <v>166</v>
      </c>
      <c r="O173" s="152" t="s">
        <v>2131</v>
      </c>
      <c r="P173" s="152" t="s">
        <v>1075</v>
      </c>
      <c r="Q173" s="152" t="s">
        <v>2189</v>
      </c>
      <c r="R173" s="488"/>
      <c r="S173" s="153">
        <f t="shared" si="2"/>
        <v>76563941.989999995</v>
      </c>
      <c r="T173" s="153">
        <v>33561034.380000003</v>
      </c>
      <c r="U173" s="153">
        <v>237623372</v>
      </c>
      <c r="V173" s="153">
        <v>20155940</v>
      </c>
      <c r="W173" s="153">
        <v>367904288.37</v>
      </c>
      <c r="X173" s="153">
        <v>184324190.18000001</v>
      </c>
      <c r="Y173" s="153">
        <v>215142443</v>
      </c>
      <c r="Z173" s="153">
        <v>0</v>
      </c>
      <c r="AA173" s="153">
        <v>399466633.18000001</v>
      </c>
      <c r="AB173" s="153">
        <v>118269187.77</v>
      </c>
      <c r="AC173" s="153">
        <v>123331090.77</v>
      </c>
      <c r="AD173" s="153">
        <v>0</v>
      </c>
      <c r="AE173" s="153">
        <v>241600278.53999999</v>
      </c>
      <c r="AF173" s="489">
        <v>126304009.83</v>
      </c>
    </row>
    <row r="174" spans="1:32">
      <c r="A174" s="487">
        <v>167</v>
      </c>
      <c r="B174" s="152">
        <v>2</v>
      </c>
      <c r="C174" s="152"/>
      <c r="D174" s="152" t="s">
        <v>2167</v>
      </c>
      <c r="E174" s="152" t="s">
        <v>1840</v>
      </c>
      <c r="F174" s="487">
        <v>80216504</v>
      </c>
      <c r="G174" s="152" t="s">
        <v>2190</v>
      </c>
      <c r="H174" s="488">
        <v>49090207.340000004</v>
      </c>
      <c r="I174" s="152">
        <v>0</v>
      </c>
      <c r="J174" s="152"/>
      <c r="K174" s="152">
        <v>0</v>
      </c>
      <c r="L174" s="152">
        <v>0</v>
      </c>
      <c r="M174" s="488">
        <v>92568269.629999995</v>
      </c>
      <c r="N174" s="153">
        <v>167</v>
      </c>
      <c r="O174" s="152" t="s">
        <v>2131</v>
      </c>
      <c r="P174" s="152" t="s">
        <v>1075</v>
      </c>
      <c r="Q174" s="152" t="s">
        <v>2191</v>
      </c>
      <c r="R174" s="488"/>
      <c r="S174" s="153">
        <f t="shared" si="2"/>
        <v>49090207.340000004</v>
      </c>
      <c r="T174" s="153">
        <v>43478062.289999999</v>
      </c>
      <c r="U174" s="153">
        <v>207096270</v>
      </c>
      <c r="V174" s="153">
        <v>19946000</v>
      </c>
      <c r="W174" s="153">
        <v>319610539.63</v>
      </c>
      <c r="X174" s="153">
        <v>238677940</v>
      </c>
      <c r="Y174" s="153">
        <v>100776000</v>
      </c>
      <c r="Z174" s="153">
        <v>0</v>
      </c>
      <c r="AA174" s="153">
        <v>339453940</v>
      </c>
      <c r="AB174" s="153">
        <v>157825708.94</v>
      </c>
      <c r="AC174" s="153">
        <v>72438865</v>
      </c>
      <c r="AD174" s="153">
        <v>0</v>
      </c>
      <c r="AE174" s="153">
        <v>230264573.94</v>
      </c>
      <c r="AF174" s="489">
        <v>89345965.689999998</v>
      </c>
    </row>
    <row r="175" spans="1:32">
      <c r="A175" s="487">
        <v>168</v>
      </c>
      <c r="B175" s="152">
        <v>2</v>
      </c>
      <c r="C175" s="152"/>
      <c r="D175" s="152" t="s">
        <v>2167</v>
      </c>
      <c r="E175" s="152" t="s">
        <v>1840</v>
      </c>
      <c r="F175" s="487">
        <v>80216505</v>
      </c>
      <c r="G175" s="152" t="s">
        <v>2192</v>
      </c>
      <c r="H175" s="487">
        <v>118306415</v>
      </c>
      <c r="I175" s="488">
        <v>2787498.87</v>
      </c>
      <c r="J175" s="152"/>
      <c r="K175" s="152">
        <v>0</v>
      </c>
      <c r="L175" s="152">
        <v>0</v>
      </c>
      <c r="M175" s="488">
        <v>168870797.5</v>
      </c>
      <c r="N175" s="153">
        <v>168</v>
      </c>
      <c r="O175" s="152" t="s">
        <v>2131</v>
      </c>
      <c r="P175" s="152" t="s">
        <v>1075</v>
      </c>
      <c r="Q175" s="152" t="s">
        <v>2193</v>
      </c>
      <c r="R175" s="488"/>
      <c r="S175" s="153">
        <f t="shared" si="2"/>
        <v>121093913.87</v>
      </c>
      <c r="T175" s="153">
        <v>47776883.630000003</v>
      </c>
      <c r="U175" s="153">
        <v>311388616</v>
      </c>
      <c r="V175" s="153">
        <v>20150000</v>
      </c>
      <c r="W175" s="153">
        <v>500409413.5</v>
      </c>
      <c r="X175" s="153">
        <v>246519247</v>
      </c>
      <c r="Y175" s="153">
        <v>356359916.58999997</v>
      </c>
      <c r="Z175" s="153">
        <v>0</v>
      </c>
      <c r="AA175" s="153">
        <v>602879163.59000003</v>
      </c>
      <c r="AB175" s="153">
        <v>182851067.59</v>
      </c>
      <c r="AC175" s="153">
        <v>165021401.59</v>
      </c>
      <c r="AD175" s="153">
        <v>0</v>
      </c>
      <c r="AE175" s="153">
        <v>347872469.18000001</v>
      </c>
      <c r="AF175" s="489">
        <v>152536944.31999999</v>
      </c>
    </row>
    <row r="176" spans="1:32">
      <c r="A176" s="487">
        <v>169</v>
      </c>
      <c r="B176" s="152">
        <v>2</v>
      </c>
      <c r="C176" s="152"/>
      <c r="D176" s="152" t="s">
        <v>2167</v>
      </c>
      <c r="E176" s="152" t="s">
        <v>1840</v>
      </c>
      <c r="F176" s="487">
        <v>80216506</v>
      </c>
      <c r="G176" s="152" t="s">
        <v>2194</v>
      </c>
      <c r="H176" s="488">
        <v>9919233.9700000007</v>
      </c>
      <c r="I176" s="488">
        <v>3060062.65</v>
      </c>
      <c r="J176" s="152"/>
      <c r="K176" s="152">
        <v>0</v>
      </c>
      <c r="L176" s="152">
        <v>0</v>
      </c>
      <c r="M176" s="488">
        <v>61846920.829999998</v>
      </c>
      <c r="N176" s="153">
        <v>169</v>
      </c>
      <c r="O176" s="152" t="s">
        <v>2131</v>
      </c>
      <c r="P176" s="152" t="s">
        <v>1075</v>
      </c>
      <c r="Q176" s="152" t="s">
        <v>2195</v>
      </c>
      <c r="R176" s="488"/>
      <c r="S176" s="153">
        <f t="shared" si="2"/>
        <v>12979296.620000001</v>
      </c>
      <c r="T176" s="153">
        <v>48867624.210000001</v>
      </c>
      <c r="U176" s="153">
        <v>217400664</v>
      </c>
      <c r="V176" s="153">
        <v>19947000</v>
      </c>
      <c r="W176" s="153">
        <v>299194584.82999998</v>
      </c>
      <c r="X176" s="153">
        <v>241609246</v>
      </c>
      <c r="Y176" s="153">
        <v>134470754</v>
      </c>
      <c r="Z176" s="153">
        <v>0</v>
      </c>
      <c r="AA176" s="153">
        <v>376080000</v>
      </c>
      <c r="AB176" s="153">
        <v>173065941.68000001</v>
      </c>
      <c r="AC176" s="153">
        <v>103746131.27</v>
      </c>
      <c r="AD176" s="153">
        <v>0</v>
      </c>
      <c r="AE176" s="153">
        <v>276812072.94999999</v>
      </c>
      <c r="AF176" s="489">
        <v>22382511.879999999</v>
      </c>
    </row>
    <row r="177" spans="1:32">
      <c r="A177" s="487">
        <v>170</v>
      </c>
      <c r="B177" s="152">
        <v>2</v>
      </c>
      <c r="C177" s="152"/>
      <c r="D177" s="152" t="s">
        <v>2167</v>
      </c>
      <c r="E177" s="152" t="s">
        <v>1840</v>
      </c>
      <c r="F177" s="487">
        <v>80216507</v>
      </c>
      <c r="G177" s="152" t="s">
        <v>2196</v>
      </c>
      <c r="H177" s="488">
        <v>115010014.75</v>
      </c>
      <c r="I177" s="487">
        <v>40000000</v>
      </c>
      <c r="J177" s="152"/>
      <c r="K177" s="152">
        <v>0</v>
      </c>
      <c r="L177" s="152">
        <v>0</v>
      </c>
      <c r="M177" s="488">
        <v>200471014.75</v>
      </c>
      <c r="N177" s="153">
        <v>170</v>
      </c>
      <c r="O177" s="152" t="s">
        <v>2131</v>
      </c>
      <c r="P177" s="152" t="s">
        <v>1075</v>
      </c>
      <c r="Q177" s="152" t="s">
        <v>2197</v>
      </c>
      <c r="R177" s="488"/>
      <c r="S177" s="153">
        <f t="shared" si="2"/>
        <v>155010014.75</v>
      </c>
      <c r="T177" s="153">
        <v>45461000</v>
      </c>
      <c r="U177" s="153">
        <v>218910174</v>
      </c>
      <c r="V177" s="153">
        <v>19951000</v>
      </c>
      <c r="W177" s="153">
        <v>439332188.75</v>
      </c>
      <c r="X177" s="153">
        <v>237622176.90000001</v>
      </c>
      <c r="Y177" s="153">
        <v>223990000</v>
      </c>
      <c r="Z177" s="153">
        <v>0</v>
      </c>
      <c r="AA177" s="153">
        <v>461612176.89999998</v>
      </c>
      <c r="AB177" s="153">
        <v>166803803.03999999</v>
      </c>
      <c r="AC177" s="153">
        <v>105635646.98</v>
      </c>
      <c r="AD177" s="153">
        <v>0</v>
      </c>
      <c r="AE177" s="153">
        <v>272439450.01999998</v>
      </c>
      <c r="AF177" s="489">
        <v>166892738.72999999</v>
      </c>
    </row>
    <row r="178" spans="1:32">
      <c r="A178" s="487">
        <v>171</v>
      </c>
      <c r="B178" s="152">
        <v>2</v>
      </c>
      <c r="C178" s="152"/>
      <c r="D178" s="152" t="s">
        <v>2167</v>
      </c>
      <c r="E178" s="152" t="s">
        <v>1840</v>
      </c>
      <c r="F178" s="487">
        <v>80216508</v>
      </c>
      <c r="G178" s="152" t="s">
        <v>2198</v>
      </c>
      <c r="H178" s="487">
        <v>136000000</v>
      </c>
      <c r="I178" s="487">
        <v>12000</v>
      </c>
      <c r="J178" s="152"/>
      <c r="K178" s="152">
        <v>0</v>
      </c>
      <c r="L178" s="152">
        <v>0</v>
      </c>
      <c r="M178" s="488">
        <v>192411453.47999999</v>
      </c>
      <c r="N178" s="153">
        <v>171</v>
      </c>
      <c r="O178" s="152" t="s">
        <v>2131</v>
      </c>
      <c r="P178" s="152" t="s">
        <v>1075</v>
      </c>
      <c r="Q178" s="152" t="s">
        <v>2199</v>
      </c>
      <c r="R178" s="488"/>
      <c r="S178" s="153">
        <f t="shared" si="2"/>
        <v>136012000</v>
      </c>
      <c r="T178" s="153">
        <v>56399453.479999997</v>
      </c>
      <c r="U178" s="153">
        <v>288758350</v>
      </c>
      <c r="V178" s="153">
        <v>20154000</v>
      </c>
      <c r="W178" s="153">
        <v>501323803.48000002</v>
      </c>
      <c r="X178" s="153">
        <v>278106668</v>
      </c>
      <c r="Y178" s="153">
        <v>248302222</v>
      </c>
      <c r="Z178" s="153">
        <v>0</v>
      </c>
      <c r="AA178" s="153">
        <v>526408890</v>
      </c>
      <c r="AB178" s="153">
        <v>231439894.15000001</v>
      </c>
      <c r="AC178" s="153">
        <v>205842248.96000001</v>
      </c>
      <c r="AD178" s="153">
        <v>0</v>
      </c>
      <c r="AE178" s="153">
        <v>437282143.11000001</v>
      </c>
      <c r="AF178" s="489">
        <v>64041660.369999997</v>
      </c>
    </row>
    <row r="179" spans="1:32">
      <c r="A179" s="487">
        <v>172</v>
      </c>
      <c r="B179" s="152">
        <v>2</v>
      </c>
      <c r="C179" s="152"/>
      <c r="D179" s="152" t="s">
        <v>2167</v>
      </c>
      <c r="E179" s="152" t="s">
        <v>1840</v>
      </c>
      <c r="F179" s="487">
        <v>80216509</v>
      </c>
      <c r="G179" s="152" t="s">
        <v>2200</v>
      </c>
      <c r="H179" s="488">
        <v>12692399.449999999</v>
      </c>
      <c r="I179" s="488">
        <v>2120496.19</v>
      </c>
      <c r="J179" s="152"/>
      <c r="K179" s="152">
        <v>0</v>
      </c>
      <c r="L179" s="152">
        <v>0</v>
      </c>
      <c r="M179" s="488">
        <v>57257912.469999999</v>
      </c>
      <c r="N179" s="153">
        <v>172</v>
      </c>
      <c r="O179" s="152" t="s">
        <v>2131</v>
      </c>
      <c r="P179" s="152" t="s">
        <v>1075</v>
      </c>
      <c r="Q179" s="152" t="s">
        <v>2201</v>
      </c>
      <c r="R179" s="488"/>
      <c r="S179" s="153">
        <f t="shared" si="2"/>
        <v>14812895.639999999</v>
      </c>
      <c r="T179" s="153">
        <v>42445016.829999998</v>
      </c>
      <c r="U179" s="153">
        <v>245170890</v>
      </c>
      <c r="V179" s="153">
        <v>19950000</v>
      </c>
      <c r="W179" s="153">
        <v>322378802.47000003</v>
      </c>
      <c r="X179" s="153">
        <v>184818890</v>
      </c>
      <c r="Y179" s="153">
        <v>159915369</v>
      </c>
      <c r="Z179" s="153">
        <v>0</v>
      </c>
      <c r="AA179" s="153">
        <v>344734259</v>
      </c>
      <c r="AB179" s="153">
        <v>154418847.03</v>
      </c>
      <c r="AC179" s="153">
        <v>127474858</v>
      </c>
      <c r="AD179" s="153">
        <v>0</v>
      </c>
      <c r="AE179" s="153">
        <v>281893705.02999997</v>
      </c>
      <c r="AF179" s="489">
        <v>40485097.439999998</v>
      </c>
    </row>
    <row r="180" spans="1:32">
      <c r="A180" s="487">
        <v>173</v>
      </c>
      <c r="B180" s="152">
        <v>2</v>
      </c>
      <c r="C180" s="152"/>
      <c r="D180" s="152" t="s">
        <v>2202</v>
      </c>
      <c r="E180" s="152" t="s">
        <v>2104</v>
      </c>
      <c r="F180" s="487">
        <v>80217301</v>
      </c>
      <c r="G180" s="152" t="s">
        <v>2203</v>
      </c>
      <c r="H180" s="488">
        <v>309496608.69999999</v>
      </c>
      <c r="I180" s="488">
        <v>128816219.15000001</v>
      </c>
      <c r="J180" s="152"/>
      <c r="K180" s="152">
        <v>0</v>
      </c>
      <c r="L180" s="152">
        <v>0</v>
      </c>
      <c r="M180" s="488">
        <v>689334323.05999994</v>
      </c>
      <c r="N180" s="153">
        <v>173</v>
      </c>
      <c r="O180" s="152" t="s">
        <v>2131</v>
      </c>
      <c r="P180" s="152" t="s">
        <v>2204</v>
      </c>
      <c r="Q180" s="152" t="s">
        <v>2205</v>
      </c>
      <c r="R180" s="488"/>
      <c r="S180" s="153">
        <f t="shared" si="2"/>
        <v>438312827.85000002</v>
      </c>
      <c r="T180" s="153">
        <v>251021495.21000001</v>
      </c>
      <c r="U180" s="153">
        <v>988474586</v>
      </c>
      <c r="V180" s="153">
        <v>30598000</v>
      </c>
      <c r="W180" s="153">
        <v>1708406909.0599999</v>
      </c>
      <c r="X180" s="153">
        <v>1114516556.1800001</v>
      </c>
      <c r="Y180" s="153">
        <v>603793702.91999996</v>
      </c>
      <c r="Z180" s="153">
        <v>0</v>
      </c>
      <c r="AA180" s="153">
        <v>1718310259.0999999</v>
      </c>
      <c r="AB180" s="153">
        <v>855495292.60000002</v>
      </c>
      <c r="AC180" s="153">
        <v>404287533.55000001</v>
      </c>
      <c r="AD180" s="153">
        <v>0</v>
      </c>
      <c r="AE180" s="153">
        <v>1259782826.1500001</v>
      </c>
      <c r="AF180" s="489">
        <v>448624082.91000003</v>
      </c>
    </row>
    <row r="181" spans="1:32">
      <c r="A181" s="487">
        <v>174</v>
      </c>
      <c r="B181" s="152">
        <v>2</v>
      </c>
      <c r="C181" s="152"/>
      <c r="D181" s="152" t="s">
        <v>2202</v>
      </c>
      <c r="E181" s="152" t="s">
        <v>1836</v>
      </c>
      <c r="F181" s="487">
        <v>80217401</v>
      </c>
      <c r="G181" s="152" t="s">
        <v>2206</v>
      </c>
      <c r="H181" s="152">
        <v>0</v>
      </c>
      <c r="I181" s="488">
        <v>182388195.78999999</v>
      </c>
      <c r="J181" s="152"/>
      <c r="K181" s="152">
        <v>0</v>
      </c>
      <c r="L181" s="152">
        <v>0</v>
      </c>
      <c r="M181" s="488">
        <v>264341799.90000001</v>
      </c>
      <c r="N181" s="153">
        <v>174</v>
      </c>
      <c r="O181" s="152" t="s">
        <v>2131</v>
      </c>
      <c r="P181" s="152" t="s">
        <v>2204</v>
      </c>
      <c r="Q181" s="152" t="s">
        <v>2207</v>
      </c>
      <c r="R181" s="488"/>
      <c r="S181" s="153">
        <f t="shared" si="2"/>
        <v>182388195.78999999</v>
      </c>
      <c r="T181" s="153">
        <v>81953604.109999999</v>
      </c>
      <c r="U181" s="153">
        <v>297905334</v>
      </c>
      <c r="V181" s="153">
        <v>17378000</v>
      </c>
      <c r="W181" s="153">
        <v>579625133.89999998</v>
      </c>
      <c r="X181" s="153">
        <v>307348492</v>
      </c>
      <c r="Y181" s="153">
        <v>324304403</v>
      </c>
      <c r="Z181" s="153">
        <v>0</v>
      </c>
      <c r="AA181" s="153">
        <v>631652895</v>
      </c>
      <c r="AB181" s="153">
        <v>241856272.38999999</v>
      </c>
      <c r="AC181" s="153">
        <v>220768294.43000001</v>
      </c>
      <c r="AD181" s="153">
        <v>0</v>
      </c>
      <c r="AE181" s="153">
        <v>462624566.81999999</v>
      </c>
      <c r="AF181" s="489">
        <v>117000567.08</v>
      </c>
    </row>
    <row r="182" spans="1:32">
      <c r="A182" s="487">
        <v>175</v>
      </c>
      <c r="B182" s="152">
        <v>2</v>
      </c>
      <c r="C182" s="152"/>
      <c r="D182" s="152" t="s">
        <v>2202</v>
      </c>
      <c r="E182" s="152" t="s">
        <v>1836</v>
      </c>
      <c r="F182" s="487">
        <v>80217402</v>
      </c>
      <c r="G182" s="152" t="s">
        <v>2208</v>
      </c>
      <c r="H182" s="487">
        <v>37040519</v>
      </c>
      <c r="I182" s="487">
        <v>23071900</v>
      </c>
      <c r="J182" s="152"/>
      <c r="K182" s="487">
        <v>30039270</v>
      </c>
      <c r="L182" s="152">
        <v>0</v>
      </c>
      <c r="M182" s="487">
        <v>143401517</v>
      </c>
      <c r="N182" s="153">
        <v>175</v>
      </c>
      <c r="O182" s="152" t="s">
        <v>2131</v>
      </c>
      <c r="P182" s="152" t="s">
        <v>2204</v>
      </c>
      <c r="Q182" s="152" t="s">
        <v>2209</v>
      </c>
      <c r="R182" s="487"/>
      <c r="S182" s="153">
        <f t="shared" si="2"/>
        <v>90151689</v>
      </c>
      <c r="T182" s="153">
        <v>83289098</v>
      </c>
      <c r="U182" s="153">
        <v>335117604</v>
      </c>
      <c r="V182" s="153">
        <v>11305000</v>
      </c>
      <c r="W182" s="153">
        <v>519863391</v>
      </c>
      <c r="X182" s="153">
        <v>309316524</v>
      </c>
      <c r="Y182" s="153">
        <v>271843035</v>
      </c>
      <c r="Z182" s="153">
        <v>0</v>
      </c>
      <c r="AA182" s="153">
        <v>581159559</v>
      </c>
      <c r="AB182" s="153">
        <v>259979682</v>
      </c>
      <c r="AC182" s="153">
        <v>215713437</v>
      </c>
      <c r="AD182" s="153">
        <v>0</v>
      </c>
      <c r="AE182" s="153">
        <v>475693119</v>
      </c>
      <c r="AF182" s="490">
        <v>44170272</v>
      </c>
    </row>
    <row r="183" spans="1:32">
      <c r="A183" s="487">
        <v>176</v>
      </c>
      <c r="B183" s="152">
        <v>2</v>
      </c>
      <c r="C183" s="152"/>
      <c r="D183" s="152" t="s">
        <v>2202</v>
      </c>
      <c r="E183" s="152" t="s">
        <v>1836</v>
      </c>
      <c r="F183" s="487">
        <v>80217403</v>
      </c>
      <c r="G183" s="152" t="s">
        <v>2210</v>
      </c>
      <c r="H183" s="488">
        <v>81680603.75</v>
      </c>
      <c r="I183" s="488">
        <v>23027149.670000002</v>
      </c>
      <c r="J183" s="152"/>
      <c r="K183" s="487">
        <v>17419904</v>
      </c>
      <c r="L183" s="152">
        <v>0</v>
      </c>
      <c r="M183" s="488">
        <v>186111784.53</v>
      </c>
      <c r="N183" s="153">
        <v>176</v>
      </c>
      <c r="O183" s="152" t="s">
        <v>2131</v>
      </c>
      <c r="P183" s="152" t="s">
        <v>2204</v>
      </c>
      <c r="Q183" s="152" t="s">
        <v>2211</v>
      </c>
      <c r="R183" s="488"/>
      <c r="S183" s="153">
        <f t="shared" si="2"/>
        <v>122127657.42</v>
      </c>
      <c r="T183" s="153">
        <v>81404031.109999999</v>
      </c>
      <c r="U183" s="153">
        <v>355619500</v>
      </c>
      <c r="V183" s="153">
        <v>18364000</v>
      </c>
      <c r="W183" s="153">
        <v>577515188.52999997</v>
      </c>
      <c r="X183" s="153">
        <v>349376663.75</v>
      </c>
      <c r="Y183" s="153">
        <v>269016000</v>
      </c>
      <c r="Z183" s="153">
        <v>0</v>
      </c>
      <c r="AA183" s="153">
        <v>618392663.75</v>
      </c>
      <c r="AB183" s="153">
        <v>254465059.19</v>
      </c>
      <c r="AC183" s="153">
        <v>211555594.21000001</v>
      </c>
      <c r="AD183" s="153">
        <v>0</v>
      </c>
      <c r="AE183" s="153">
        <v>466020653.39999998</v>
      </c>
      <c r="AF183" s="489">
        <v>111494535.13</v>
      </c>
    </row>
    <row r="184" spans="1:32">
      <c r="A184" s="487">
        <v>177</v>
      </c>
      <c r="B184" s="152">
        <v>2</v>
      </c>
      <c r="C184" s="152"/>
      <c r="D184" s="152" t="s">
        <v>2202</v>
      </c>
      <c r="E184" s="152" t="s">
        <v>1836</v>
      </c>
      <c r="F184" s="487">
        <v>80217404</v>
      </c>
      <c r="G184" s="152" t="s">
        <v>2212</v>
      </c>
      <c r="H184" s="152">
        <v>0</v>
      </c>
      <c r="I184" s="488">
        <v>172404415.28999999</v>
      </c>
      <c r="J184" s="152"/>
      <c r="K184" s="487">
        <v>17885488</v>
      </c>
      <c r="L184" s="152">
        <v>0</v>
      </c>
      <c r="M184" s="488">
        <v>265188309.19</v>
      </c>
      <c r="N184" s="153">
        <v>177</v>
      </c>
      <c r="O184" s="152" t="s">
        <v>2131</v>
      </c>
      <c r="P184" s="152" t="s">
        <v>2204</v>
      </c>
      <c r="Q184" s="152" t="s">
        <v>2213</v>
      </c>
      <c r="R184" s="488"/>
      <c r="S184" s="153">
        <f t="shared" si="2"/>
        <v>190289903.28999999</v>
      </c>
      <c r="T184" s="153">
        <v>92783893.900000006</v>
      </c>
      <c r="U184" s="153">
        <v>358507207</v>
      </c>
      <c r="V184" s="153">
        <v>18052000</v>
      </c>
      <c r="W184" s="153">
        <v>659633004.19000006</v>
      </c>
      <c r="X184" s="153">
        <v>394824117</v>
      </c>
      <c r="Y184" s="153">
        <v>317414638.85000002</v>
      </c>
      <c r="Z184" s="153">
        <v>0</v>
      </c>
      <c r="AA184" s="153">
        <v>712238755.85000002</v>
      </c>
      <c r="AB184" s="153">
        <v>266617975.56</v>
      </c>
      <c r="AC184" s="153">
        <v>225392047.5</v>
      </c>
      <c r="AD184" s="153">
        <v>0</v>
      </c>
      <c r="AE184" s="153">
        <v>492010023.06</v>
      </c>
      <c r="AF184" s="489">
        <v>167622981.13</v>
      </c>
    </row>
    <row r="185" spans="1:32">
      <c r="A185" s="487">
        <v>178</v>
      </c>
      <c r="B185" s="152">
        <v>2</v>
      </c>
      <c r="C185" s="152"/>
      <c r="D185" s="152" t="s">
        <v>2202</v>
      </c>
      <c r="E185" s="152" t="s">
        <v>1836</v>
      </c>
      <c r="F185" s="487">
        <v>80217405</v>
      </c>
      <c r="G185" s="152" t="s">
        <v>2214</v>
      </c>
      <c r="H185" s="488">
        <v>174379926.81999999</v>
      </c>
      <c r="I185" s="488">
        <v>5237998.4400000004</v>
      </c>
      <c r="J185" s="152"/>
      <c r="K185" s="152">
        <v>0</v>
      </c>
      <c r="L185" s="152">
        <v>0</v>
      </c>
      <c r="M185" s="488">
        <v>248903140.31</v>
      </c>
      <c r="N185" s="153">
        <v>178</v>
      </c>
      <c r="O185" s="152" t="s">
        <v>2131</v>
      </c>
      <c r="P185" s="152" t="s">
        <v>2204</v>
      </c>
      <c r="Q185" s="152" t="s">
        <v>2215</v>
      </c>
      <c r="R185" s="488"/>
      <c r="S185" s="153">
        <f t="shared" si="2"/>
        <v>179617925.25999999</v>
      </c>
      <c r="T185" s="153">
        <v>69285215.049999997</v>
      </c>
      <c r="U185" s="153">
        <v>292046540</v>
      </c>
      <c r="V185" s="153">
        <v>15319000</v>
      </c>
      <c r="W185" s="153">
        <v>556268680.30999994</v>
      </c>
      <c r="X185" s="153">
        <v>291898966</v>
      </c>
      <c r="Y185" s="153">
        <v>279018910</v>
      </c>
      <c r="Z185" s="153">
        <v>0</v>
      </c>
      <c r="AA185" s="153">
        <v>570917876</v>
      </c>
      <c r="AB185" s="153">
        <v>217411812.03999999</v>
      </c>
      <c r="AC185" s="153">
        <v>143506501.84</v>
      </c>
      <c r="AD185" s="153">
        <v>0</v>
      </c>
      <c r="AE185" s="153">
        <v>360918313.88</v>
      </c>
      <c r="AF185" s="489">
        <v>195350366.43000001</v>
      </c>
    </row>
    <row r="186" spans="1:32">
      <c r="A186" s="487">
        <v>179</v>
      </c>
      <c r="B186" s="152">
        <v>2</v>
      </c>
      <c r="C186" s="152"/>
      <c r="D186" s="152" t="s">
        <v>2202</v>
      </c>
      <c r="E186" s="152" t="s">
        <v>1836</v>
      </c>
      <c r="F186" s="487">
        <v>80217406</v>
      </c>
      <c r="G186" s="152" t="s">
        <v>2216</v>
      </c>
      <c r="H186" s="488">
        <v>189970281.97</v>
      </c>
      <c r="I186" s="488">
        <v>18525974.899999999</v>
      </c>
      <c r="J186" s="152"/>
      <c r="K186" s="152">
        <v>0</v>
      </c>
      <c r="L186" s="152">
        <v>0</v>
      </c>
      <c r="M186" s="488">
        <v>309002420.30000001</v>
      </c>
      <c r="N186" s="153">
        <v>179</v>
      </c>
      <c r="O186" s="152" t="s">
        <v>2131</v>
      </c>
      <c r="P186" s="152" t="s">
        <v>2204</v>
      </c>
      <c r="Q186" s="152" t="s">
        <v>2217</v>
      </c>
      <c r="R186" s="488"/>
      <c r="S186" s="153">
        <f t="shared" si="2"/>
        <v>208496256.87</v>
      </c>
      <c r="T186" s="153">
        <v>100506163.43000001</v>
      </c>
      <c r="U186" s="153">
        <v>384248810</v>
      </c>
      <c r="V186" s="153">
        <v>20567000</v>
      </c>
      <c r="W186" s="153">
        <v>713818230.29999995</v>
      </c>
      <c r="X186" s="153">
        <v>432104925</v>
      </c>
      <c r="Y186" s="153">
        <v>352824218.61000001</v>
      </c>
      <c r="Z186" s="153">
        <v>0</v>
      </c>
      <c r="AA186" s="153">
        <v>784929143.61000001</v>
      </c>
      <c r="AB186" s="153">
        <v>350481654.47000003</v>
      </c>
      <c r="AC186" s="153">
        <v>293048279.13</v>
      </c>
      <c r="AD186" s="153">
        <v>0</v>
      </c>
      <c r="AE186" s="153">
        <v>643529933.60000002</v>
      </c>
      <c r="AF186" s="489">
        <v>70288296.700000003</v>
      </c>
    </row>
    <row r="187" spans="1:32">
      <c r="A187" s="487">
        <v>180</v>
      </c>
      <c r="B187" s="152">
        <v>2</v>
      </c>
      <c r="C187" s="152"/>
      <c r="D187" s="152" t="s">
        <v>2202</v>
      </c>
      <c r="E187" s="152" t="s">
        <v>1836</v>
      </c>
      <c r="F187" s="487">
        <v>80217407</v>
      </c>
      <c r="G187" s="152" t="s">
        <v>2218</v>
      </c>
      <c r="H187" s="152">
        <v>0</v>
      </c>
      <c r="I187" s="488">
        <v>85385964.099999994</v>
      </c>
      <c r="J187" s="152"/>
      <c r="K187" s="152">
        <v>0</v>
      </c>
      <c r="L187" s="152">
        <v>0</v>
      </c>
      <c r="M187" s="488">
        <v>151942890.16</v>
      </c>
      <c r="N187" s="153">
        <v>180</v>
      </c>
      <c r="O187" s="152" t="s">
        <v>2131</v>
      </c>
      <c r="P187" s="152" t="s">
        <v>2204</v>
      </c>
      <c r="Q187" s="152" t="s">
        <v>2219</v>
      </c>
      <c r="R187" s="488"/>
      <c r="S187" s="153">
        <f t="shared" si="2"/>
        <v>85385964.099999994</v>
      </c>
      <c r="T187" s="153">
        <v>66556926.060000002</v>
      </c>
      <c r="U187" s="153">
        <v>340372810</v>
      </c>
      <c r="V187" s="153">
        <v>12133000</v>
      </c>
      <c r="W187" s="153">
        <v>504448700.16000003</v>
      </c>
      <c r="X187" s="153">
        <v>297139680</v>
      </c>
      <c r="Y187" s="153">
        <v>269082400</v>
      </c>
      <c r="Z187" s="153">
        <v>0</v>
      </c>
      <c r="AA187" s="153">
        <v>566222080</v>
      </c>
      <c r="AB187" s="153">
        <v>265534131</v>
      </c>
      <c r="AC187" s="153">
        <v>187286116</v>
      </c>
      <c r="AD187" s="153">
        <v>0</v>
      </c>
      <c r="AE187" s="153">
        <v>452820247</v>
      </c>
      <c r="AF187" s="489">
        <v>51628453.159999996</v>
      </c>
    </row>
    <row r="188" spans="1:32">
      <c r="A188" s="487">
        <v>181</v>
      </c>
      <c r="B188" s="152">
        <v>2</v>
      </c>
      <c r="C188" s="152"/>
      <c r="D188" s="152" t="s">
        <v>2202</v>
      </c>
      <c r="E188" s="152" t="s">
        <v>1836</v>
      </c>
      <c r="F188" s="487">
        <v>80217408</v>
      </c>
      <c r="G188" s="152" t="s">
        <v>2220</v>
      </c>
      <c r="H188" s="487">
        <v>125217600</v>
      </c>
      <c r="I188" s="488">
        <v>-20574560.09</v>
      </c>
      <c r="J188" s="152"/>
      <c r="K188" s="152">
        <v>0</v>
      </c>
      <c r="L188" s="152">
        <v>0</v>
      </c>
      <c r="M188" s="488">
        <v>192760233.37</v>
      </c>
      <c r="N188" s="153">
        <v>181</v>
      </c>
      <c r="O188" s="152" t="s">
        <v>2131</v>
      </c>
      <c r="P188" s="152" t="s">
        <v>2204</v>
      </c>
      <c r="Q188" s="152" t="s">
        <v>2221</v>
      </c>
      <c r="R188" s="488"/>
      <c r="S188" s="153">
        <f t="shared" si="2"/>
        <v>104643039.91</v>
      </c>
      <c r="T188" s="153">
        <v>88117193.459999993</v>
      </c>
      <c r="U188" s="153">
        <v>367787540</v>
      </c>
      <c r="V188" s="153">
        <v>17083000</v>
      </c>
      <c r="W188" s="153">
        <v>577630773.37</v>
      </c>
      <c r="X188" s="153">
        <v>372734120</v>
      </c>
      <c r="Y188" s="153">
        <v>225720000</v>
      </c>
      <c r="Z188" s="153">
        <v>0</v>
      </c>
      <c r="AA188" s="153">
        <v>598454120</v>
      </c>
      <c r="AB188" s="153">
        <v>301316506</v>
      </c>
      <c r="AC188" s="153">
        <v>183685255</v>
      </c>
      <c r="AD188" s="153">
        <v>0</v>
      </c>
      <c r="AE188" s="153">
        <v>485001761</v>
      </c>
      <c r="AF188" s="489">
        <v>92629012.370000005</v>
      </c>
    </row>
    <row r="189" spans="1:32">
      <c r="A189" s="487">
        <v>182</v>
      </c>
      <c r="B189" s="152">
        <v>2</v>
      </c>
      <c r="C189" s="152"/>
      <c r="D189" s="152" t="s">
        <v>2202</v>
      </c>
      <c r="E189" s="152" t="s">
        <v>1836</v>
      </c>
      <c r="F189" s="487">
        <v>80217409</v>
      </c>
      <c r="G189" s="152" t="s">
        <v>2222</v>
      </c>
      <c r="H189" s="488">
        <v>349587693.5</v>
      </c>
      <c r="I189" s="152">
        <v>0</v>
      </c>
      <c r="J189" s="152"/>
      <c r="K189" s="152">
        <v>0</v>
      </c>
      <c r="L189" s="152">
        <v>0</v>
      </c>
      <c r="M189" s="488">
        <v>447982359.24000001</v>
      </c>
      <c r="N189" s="153">
        <v>182</v>
      </c>
      <c r="O189" s="152" t="s">
        <v>2131</v>
      </c>
      <c r="P189" s="152" t="s">
        <v>2204</v>
      </c>
      <c r="Q189" s="152" t="s">
        <v>2223</v>
      </c>
      <c r="R189" s="488"/>
      <c r="S189" s="153">
        <f t="shared" si="2"/>
        <v>349587693.5</v>
      </c>
      <c r="T189" s="153">
        <v>98394665.739999995</v>
      </c>
      <c r="U189" s="153">
        <v>400508414</v>
      </c>
      <c r="V189" s="153">
        <v>20585000</v>
      </c>
      <c r="W189" s="153">
        <v>869075773.24000001</v>
      </c>
      <c r="X189" s="153">
        <v>354601140</v>
      </c>
      <c r="Y189" s="153">
        <v>481847000</v>
      </c>
      <c r="Z189" s="153">
        <v>0</v>
      </c>
      <c r="AA189" s="153">
        <v>836448140</v>
      </c>
      <c r="AB189" s="153">
        <v>300166072.80000001</v>
      </c>
      <c r="AC189" s="153">
        <v>313194593</v>
      </c>
      <c r="AD189" s="153">
        <v>0</v>
      </c>
      <c r="AE189" s="153">
        <v>613360665.79999995</v>
      </c>
      <c r="AF189" s="489">
        <v>255715107.44</v>
      </c>
    </row>
    <row r="190" spans="1:32">
      <c r="A190" s="487">
        <v>183</v>
      </c>
      <c r="B190" s="152">
        <v>2</v>
      </c>
      <c r="C190" s="152"/>
      <c r="D190" s="152" t="s">
        <v>2202</v>
      </c>
      <c r="E190" s="152" t="s">
        <v>1836</v>
      </c>
      <c r="F190" s="487">
        <v>80217410</v>
      </c>
      <c r="G190" s="152" t="s">
        <v>2224</v>
      </c>
      <c r="H190" s="152">
        <v>0</v>
      </c>
      <c r="I190" s="488">
        <v>353970788.01999998</v>
      </c>
      <c r="J190" s="152"/>
      <c r="K190" s="152">
        <v>0</v>
      </c>
      <c r="L190" s="152">
        <v>0</v>
      </c>
      <c r="M190" s="488">
        <v>436970788.01999998</v>
      </c>
      <c r="N190" s="153">
        <v>183</v>
      </c>
      <c r="O190" s="152" t="s">
        <v>2131</v>
      </c>
      <c r="P190" s="152" t="s">
        <v>2204</v>
      </c>
      <c r="Q190" s="152" t="s">
        <v>2225</v>
      </c>
      <c r="R190" s="488"/>
      <c r="S190" s="153">
        <f t="shared" si="2"/>
        <v>353970788.01999998</v>
      </c>
      <c r="T190" s="153">
        <v>83000000</v>
      </c>
      <c r="U190" s="153">
        <v>341099540</v>
      </c>
      <c r="V190" s="153">
        <v>10282000</v>
      </c>
      <c r="W190" s="153">
        <v>788352328.01999998</v>
      </c>
      <c r="X190" s="153">
        <v>344565346</v>
      </c>
      <c r="Y190" s="153">
        <v>531865381</v>
      </c>
      <c r="Z190" s="153">
        <v>0</v>
      </c>
      <c r="AA190" s="153">
        <v>876430727</v>
      </c>
      <c r="AB190" s="153">
        <v>277462263</v>
      </c>
      <c r="AC190" s="153">
        <v>365715815</v>
      </c>
      <c r="AD190" s="153">
        <v>0</v>
      </c>
      <c r="AE190" s="153">
        <v>643178078</v>
      </c>
      <c r="AF190" s="489">
        <v>145174250.02000001</v>
      </c>
    </row>
    <row r="191" spans="1:32">
      <c r="A191" s="487">
        <v>184</v>
      </c>
      <c r="B191" s="152">
        <v>2</v>
      </c>
      <c r="C191" s="152"/>
      <c r="D191" s="152" t="s">
        <v>2202</v>
      </c>
      <c r="E191" s="152" t="s">
        <v>1840</v>
      </c>
      <c r="F191" s="487">
        <v>80217501</v>
      </c>
      <c r="G191" s="152" t="s">
        <v>2226</v>
      </c>
      <c r="H191" s="487">
        <v>150000000</v>
      </c>
      <c r="I191" s="487">
        <v>32536000</v>
      </c>
      <c r="J191" s="152"/>
      <c r="K191" s="152">
        <v>0</v>
      </c>
      <c r="L191" s="487">
        <v>461500</v>
      </c>
      <c r="M191" s="488">
        <v>223343201.93000001</v>
      </c>
      <c r="N191" s="153">
        <v>184</v>
      </c>
      <c r="O191" s="152" t="s">
        <v>2131</v>
      </c>
      <c r="P191" s="152" t="s">
        <v>2204</v>
      </c>
      <c r="Q191" s="152" t="s">
        <v>2227</v>
      </c>
      <c r="R191" s="488"/>
      <c r="S191" s="153">
        <f t="shared" si="2"/>
        <v>182997500</v>
      </c>
      <c r="T191" s="153">
        <v>40345701.93</v>
      </c>
      <c r="U191" s="153">
        <v>222037350</v>
      </c>
      <c r="V191" s="153">
        <v>10946000</v>
      </c>
      <c r="W191" s="153">
        <v>456326551.93000001</v>
      </c>
      <c r="X191" s="153">
        <v>228190350</v>
      </c>
      <c r="Y191" s="153">
        <v>226838290</v>
      </c>
      <c r="Z191" s="153">
        <v>0</v>
      </c>
      <c r="AA191" s="153">
        <v>455028640</v>
      </c>
      <c r="AB191" s="153">
        <v>173715379</v>
      </c>
      <c r="AC191" s="153">
        <v>150533528</v>
      </c>
      <c r="AD191" s="153">
        <v>0</v>
      </c>
      <c r="AE191" s="153">
        <v>324248907</v>
      </c>
      <c r="AF191" s="489">
        <v>132077644.93000001</v>
      </c>
    </row>
    <row r="192" spans="1:32">
      <c r="A192" s="487">
        <v>185</v>
      </c>
      <c r="B192" s="152">
        <v>2</v>
      </c>
      <c r="C192" s="152"/>
      <c r="D192" s="152" t="s">
        <v>2202</v>
      </c>
      <c r="E192" s="152" t="s">
        <v>1840</v>
      </c>
      <c r="F192" s="487">
        <v>80217502</v>
      </c>
      <c r="G192" s="152" t="s">
        <v>2228</v>
      </c>
      <c r="H192" s="152">
        <v>0</v>
      </c>
      <c r="I192" s="488">
        <v>154371394.03999999</v>
      </c>
      <c r="J192" s="152"/>
      <c r="K192" s="152">
        <v>0</v>
      </c>
      <c r="L192" s="152">
        <v>0</v>
      </c>
      <c r="M192" s="488">
        <v>198159517.16999999</v>
      </c>
      <c r="N192" s="153">
        <v>185</v>
      </c>
      <c r="O192" s="152" t="s">
        <v>2131</v>
      </c>
      <c r="P192" s="152" t="s">
        <v>2204</v>
      </c>
      <c r="Q192" s="152" t="s">
        <v>2229</v>
      </c>
      <c r="R192" s="488"/>
      <c r="S192" s="153">
        <f t="shared" si="2"/>
        <v>154371394.03999999</v>
      </c>
      <c r="T192" s="153">
        <v>43788123.130000003</v>
      </c>
      <c r="U192" s="153">
        <v>235927000</v>
      </c>
      <c r="V192" s="153">
        <v>11651000</v>
      </c>
      <c r="W192" s="153">
        <v>445737517.17000002</v>
      </c>
      <c r="X192" s="153">
        <v>288906266</v>
      </c>
      <c r="Y192" s="153">
        <v>183973168.03999999</v>
      </c>
      <c r="Z192" s="153">
        <v>0</v>
      </c>
      <c r="AA192" s="153">
        <v>472879434.04000002</v>
      </c>
      <c r="AB192" s="153">
        <v>194106263</v>
      </c>
      <c r="AC192" s="153">
        <v>111930998</v>
      </c>
      <c r="AD192" s="153">
        <v>0</v>
      </c>
      <c r="AE192" s="153">
        <v>306037261</v>
      </c>
      <c r="AF192" s="489">
        <v>139700256.16999999</v>
      </c>
    </row>
    <row r="193" spans="1:32">
      <c r="A193" s="487">
        <v>186</v>
      </c>
      <c r="B193" s="152">
        <v>2</v>
      </c>
      <c r="C193" s="152"/>
      <c r="D193" s="152" t="s">
        <v>2202</v>
      </c>
      <c r="E193" s="152" t="s">
        <v>1840</v>
      </c>
      <c r="F193" s="487">
        <v>80217503</v>
      </c>
      <c r="G193" s="152" t="s">
        <v>2230</v>
      </c>
      <c r="H193" s="152">
        <v>0</v>
      </c>
      <c r="I193" s="487">
        <v>92650000</v>
      </c>
      <c r="J193" s="152"/>
      <c r="K193" s="152">
        <v>0</v>
      </c>
      <c r="L193" s="152">
        <v>0</v>
      </c>
      <c r="M193" s="487">
        <v>144303407</v>
      </c>
      <c r="N193" s="153">
        <v>186</v>
      </c>
      <c r="O193" s="152" t="s">
        <v>2131</v>
      </c>
      <c r="P193" s="152" t="s">
        <v>2204</v>
      </c>
      <c r="Q193" s="152" t="s">
        <v>2231</v>
      </c>
      <c r="R193" s="487"/>
      <c r="S193" s="153">
        <f t="shared" si="2"/>
        <v>92650000</v>
      </c>
      <c r="T193" s="153">
        <v>51653407</v>
      </c>
      <c r="U193" s="153">
        <v>220897936</v>
      </c>
      <c r="V193" s="153">
        <v>16485000</v>
      </c>
      <c r="W193" s="153">
        <v>381686343</v>
      </c>
      <c r="X193" s="153">
        <v>221351450</v>
      </c>
      <c r="Y193" s="153">
        <v>194420000</v>
      </c>
      <c r="Z193" s="153">
        <v>0</v>
      </c>
      <c r="AA193" s="153">
        <v>415771450</v>
      </c>
      <c r="AB193" s="153">
        <v>185400980.09999999</v>
      </c>
      <c r="AC193" s="153">
        <v>134119690.5</v>
      </c>
      <c r="AD193" s="153">
        <v>0</v>
      </c>
      <c r="AE193" s="153">
        <v>319520670.60000002</v>
      </c>
      <c r="AF193" s="489">
        <v>62165672.399999999</v>
      </c>
    </row>
    <row r="194" spans="1:32">
      <c r="A194" s="487">
        <v>187</v>
      </c>
      <c r="B194" s="152">
        <v>2</v>
      </c>
      <c r="C194" s="152"/>
      <c r="D194" s="152" t="s">
        <v>2202</v>
      </c>
      <c r="E194" s="152" t="s">
        <v>1840</v>
      </c>
      <c r="F194" s="487">
        <v>80217504</v>
      </c>
      <c r="G194" s="152" t="s">
        <v>2232</v>
      </c>
      <c r="H194" s="152">
        <v>0</v>
      </c>
      <c r="I194" s="488">
        <v>127942534.40000001</v>
      </c>
      <c r="J194" s="152"/>
      <c r="K194" s="152">
        <v>0</v>
      </c>
      <c r="L194" s="152">
        <v>0</v>
      </c>
      <c r="M194" s="488">
        <v>178222818.91</v>
      </c>
      <c r="N194" s="153">
        <v>187</v>
      </c>
      <c r="O194" s="152" t="s">
        <v>2131</v>
      </c>
      <c r="P194" s="152" t="s">
        <v>2204</v>
      </c>
      <c r="Q194" s="152" t="s">
        <v>2233</v>
      </c>
      <c r="R194" s="488"/>
      <c r="S194" s="153">
        <f t="shared" si="2"/>
        <v>127942534.40000001</v>
      </c>
      <c r="T194" s="153">
        <v>50280284.509999998</v>
      </c>
      <c r="U194" s="153">
        <v>245027208</v>
      </c>
      <c r="V194" s="153">
        <v>19941000</v>
      </c>
      <c r="W194" s="153">
        <v>443191026.91000003</v>
      </c>
      <c r="X194" s="153">
        <v>249529660</v>
      </c>
      <c r="Y194" s="153">
        <v>246341000</v>
      </c>
      <c r="Z194" s="153">
        <v>0</v>
      </c>
      <c r="AA194" s="153">
        <v>495870660</v>
      </c>
      <c r="AB194" s="153">
        <v>189141226</v>
      </c>
      <c r="AC194" s="153">
        <v>119582591</v>
      </c>
      <c r="AD194" s="153">
        <v>0</v>
      </c>
      <c r="AE194" s="153">
        <v>308723817</v>
      </c>
      <c r="AF194" s="489">
        <v>134467209.91</v>
      </c>
    </row>
    <row r="195" spans="1:32">
      <c r="A195" s="487">
        <v>188</v>
      </c>
      <c r="B195" s="152">
        <v>2</v>
      </c>
      <c r="C195" s="152"/>
      <c r="D195" s="152" t="s">
        <v>2202</v>
      </c>
      <c r="E195" s="152" t="s">
        <v>1836</v>
      </c>
      <c r="F195" s="487">
        <v>80217505</v>
      </c>
      <c r="G195" s="152" t="s">
        <v>2234</v>
      </c>
      <c r="H195" s="487">
        <v>157923000</v>
      </c>
      <c r="I195" s="152">
        <v>0</v>
      </c>
      <c r="J195" s="152"/>
      <c r="K195" s="152">
        <v>0</v>
      </c>
      <c r="L195" s="152">
        <v>0</v>
      </c>
      <c r="M195" s="488">
        <v>221280126.87</v>
      </c>
      <c r="N195" s="153">
        <v>188</v>
      </c>
      <c r="O195" s="152" t="s">
        <v>2131</v>
      </c>
      <c r="P195" s="152" t="s">
        <v>2204</v>
      </c>
      <c r="Q195" s="152" t="s">
        <v>2235</v>
      </c>
      <c r="R195" s="488"/>
      <c r="S195" s="153">
        <f t="shared" si="2"/>
        <v>157923000</v>
      </c>
      <c r="T195" s="153">
        <v>63357126.869999997</v>
      </c>
      <c r="U195" s="153">
        <v>295717810</v>
      </c>
      <c r="V195" s="153">
        <v>17655000</v>
      </c>
      <c r="W195" s="153">
        <v>534652936.87</v>
      </c>
      <c r="X195" s="153">
        <v>329648282</v>
      </c>
      <c r="Y195" s="153">
        <v>228376528</v>
      </c>
      <c r="Z195" s="153">
        <v>0</v>
      </c>
      <c r="AA195" s="153">
        <v>558024810</v>
      </c>
      <c r="AB195" s="153">
        <v>267122248</v>
      </c>
      <c r="AC195" s="153">
        <v>143407215</v>
      </c>
      <c r="AD195" s="153">
        <v>0</v>
      </c>
      <c r="AE195" s="153">
        <v>410529463</v>
      </c>
      <c r="AF195" s="489">
        <v>124123473.87</v>
      </c>
    </row>
    <row r="196" spans="1:32">
      <c r="A196" s="487">
        <v>189</v>
      </c>
      <c r="B196" s="152">
        <v>2</v>
      </c>
      <c r="C196" s="152"/>
      <c r="D196" s="152" t="s">
        <v>2202</v>
      </c>
      <c r="E196" s="152" t="s">
        <v>1840</v>
      </c>
      <c r="F196" s="487">
        <v>80217506</v>
      </c>
      <c r="G196" s="152" t="s">
        <v>2236</v>
      </c>
      <c r="H196" s="487">
        <v>70000000</v>
      </c>
      <c r="I196" s="487">
        <v>3756207</v>
      </c>
      <c r="J196" s="152"/>
      <c r="K196" s="152">
        <v>0</v>
      </c>
      <c r="L196" s="152">
        <v>0</v>
      </c>
      <c r="M196" s="488">
        <v>125341062.5</v>
      </c>
      <c r="N196" s="153">
        <v>189</v>
      </c>
      <c r="O196" s="152" t="s">
        <v>2131</v>
      </c>
      <c r="P196" s="152" t="s">
        <v>2204</v>
      </c>
      <c r="Q196" s="152" t="s">
        <v>2237</v>
      </c>
      <c r="R196" s="488"/>
      <c r="S196" s="153">
        <f t="shared" si="2"/>
        <v>73756207</v>
      </c>
      <c r="T196" s="153">
        <v>51584855.5</v>
      </c>
      <c r="U196" s="153">
        <v>233576874</v>
      </c>
      <c r="V196" s="153">
        <v>12897000</v>
      </c>
      <c r="W196" s="153">
        <v>371814936.5</v>
      </c>
      <c r="X196" s="153">
        <v>262204560</v>
      </c>
      <c r="Y196" s="153">
        <v>185630000</v>
      </c>
      <c r="Z196" s="153">
        <v>0</v>
      </c>
      <c r="AA196" s="153">
        <v>447834560</v>
      </c>
      <c r="AB196" s="153">
        <v>188463381</v>
      </c>
      <c r="AC196" s="153">
        <v>24328312</v>
      </c>
      <c r="AD196" s="153">
        <v>0</v>
      </c>
      <c r="AE196" s="153">
        <v>212791693</v>
      </c>
      <c r="AF196" s="489">
        <v>159023243.5</v>
      </c>
    </row>
    <row r="197" spans="1:32">
      <c r="A197" s="487">
        <v>190</v>
      </c>
      <c r="B197" s="152">
        <v>2</v>
      </c>
      <c r="C197" s="152"/>
      <c r="D197" s="152" t="s">
        <v>2202</v>
      </c>
      <c r="E197" s="152" t="s">
        <v>1840</v>
      </c>
      <c r="F197" s="487">
        <v>80217507</v>
      </c>
      <c r="G197" s="152" t="s">
        <v>2238</v>
      </c>
      <c r="H197" s="488">
        <v>78055071.489999995</v>
      </c>
      <c r="I197" s="487">
        <v>5286558</v>
      </c>
      <c r="J197" s="152"/>
      <c r="K197" s="152">
        <v>0</v>
      </c>
      <c r="L197" s="152">
        <v>0</v>
      </c>
      <c r="M197" s="488">
        <v>135642431.87</v>
      </c>
      <c r="N197" s="153">
        <v>190</v>
      </c>
      <c r="O197" s="152" t="s">
        <v>2131</v>
      </c>
      <c r="P197" s="152" t="s">
        <v>2204</v>
      </c>
      <c r="Q197" s="152" t="s">
        <v>2239</v>
      </c>
      <c r="R197" s="488"/>
      <c r="S197" s="153">
        <f t="shared" si="2"/>
        <v>83341629.489999995</v>
      </c>
      <c r="T197" s="153">
        <v>52300802.380000003</v>
      </c>
      <c r="U197" s="153">
        <v>267055430</v>
      </c>
      <c r="V197" s="153">
        <v>17652000</v>
      </c>
      <c r="W197" s="153">
        <v>420349861.87</v>
      </c>
      <c r="X197" s="153">
        <v>288884605</v>
      </c>
      <c r="Y197" s="153">
        <v>147410405</v>
      </c>
      <c r="Z197" s="153">
        <v>0</v>
      </c>
      <c r="AA197" s="153">
        <v>436295010</v>
      </c>
      <c r="AB197" s="153">
        <v>252677933</v>
      </c>
      <c r="AC197" s="153">
        <v>127349354</v>
      </c>
      <c r="AD197" s="153">
        <v>0</v>
      </c>
      <c r="AE197" s="153">
        <v>380027287</v>
      </c>
      <c r="AF197" s="489">
        <v>40322574.869999997</v>
      </c>
    </row>
    <row r="198" spans="1:32">
      <c r="A198" s="487">
        <v>191</v>
      </c>
      <c r="B198" s="152">
        <v>2</v>
      </c>
      <c r="C198" s="152"/>
      <c r="D198" s="152" t="s">
        <v>2240</v>
      </c>
      <c r="E198" s="152" t="s">
        <v>1836</v>
      </c>
      <c r="F198" s="487">
        <v>80218401</v>
      </c>
      <c r="G198" s="152" t="s">
        <v>2241</v>
      </c>
      <c r="H198" s="488">
        <v>427655775.12</v>
      </c>
      <c r="I198" s="488">
        <v>-147305817.24000001</v>
      </c>
      <c r="J198" s="152"/>
      <c r="K198" s="152">
        <v>0</v>
      </c>
      <c r="L198" s="152">
        <v>0</v>
      </c>
      <c r="M198" s="488">
        <v>406164571.18000001</v>
      </c>
      <c r="N198" s="153">
        <v>191</v>
      </c>
      <c r="O198" s="152" t="s">
        <v>2131</v>
      </c>
      <c r="P198" s="152" t="s">
        <v>2242</v>
      </c>
      <c r="Q198" s="152" t="s">
        <v>2243</v>
      </c>
      <c r="R198" s="488"/>
      <c r="S198" s="153">
        <f t="shared" si="2"/>
        <v>280349957.88</v>
      </c>
      <c r="T198" s="153">
        <v>125814613.3</v>
      </c>
      <c r="U198" s="153">
        <v>480957810</v>
      </c>
      <c r="V198" s="153">
        <v>20973000</v>
      </c>
      <c r="W198" s="153">
        <v>908095381.17999995</v>
      </c>
      <c r="X198" s="153">
        <v>434914714</v>
      </c>
      <c r="Y198" s="153">
        <v>429993096</v>
      </c>
      <c r="Z198" s="153">
        <v>0</v>
      </c>
      <c r="AA198" s="153">
        <v>864907810</v>
      </c>
      <c r="AB198" s="153">
        <v>298080347.04000002</v>
      </c>
      <c r="AC198" s="153">
        <v>263838111.24000001</v>
      </c>
      <c r="AD198" s="153">
        <v>0</v>
      </c>
      <c r="AE198" s="153">
        <v>561918458.27999997</v>
      </c>
      <c r="AF198" s="489">
        <v>346176922.89999998</v>
      </c>
    </row>
    <row r="199" spans="1:32">
      <c r="A199" s="487">
        <v>192</v>
      </c>
      <c r="B199" s="152">
        <v>2</v>
      </c>
      <c r="C199" s="152"/>
      <c r="D199" s="152" t="s">
        <v>2240</v>
      </c>
      <c r="E199" s="152" t="s">
        <v>1836</v>
      </c>
      <c r="F199" s="487">
        <v>80218402</v>
      </c>
      <c r="G199" s="152" t="s">
        <v>2244</v>
      </c>
      <c r="H199" s="487">
        <v>134961060</v>
      </c>
      <c r="I199" s="488">
        <v>35203141.950000003</v>
      </c>
      <c r="J199" s="152"/>
      <c r="K199" s="152">
        <v>0</v>
      </c>
      <c r="L199" s="487">
        <v>25000000</v>
      </c>
      <c r="M199" s="488">
        <v>285905059.83999997</v>
      </c>
      <c r="N199" s="153">
        <v>192</v>
      </c>
      <c r="O199" s="152" t="s">
        <v>2131</v>
      </c>
      <c r="P199" s="152" t="s">
        <v>2242</v>
      </c>
      <c r="Q199" s="152" t="s">
        <v>2245</v>
      </c>
      <c r="R199" s="488"/>
      <c r="S199" s="153">
        <f t="shared" si="2"/>
        <v>195164201.94999999</v>
      </c>
      <c r="T199" s="153">
        <v>90740857.890000001</v>
      </c>
      <c r="U199" s="153">
        <v>483137392.5</v>
      </c>
      <c r="V199" s="153">
        <v>19986320</v>
      </c>
      <c r="W199" s="153">
        <v>789028772.34000003</v>
      </c>
      <c r="X199" s="153">
        <v>459350350</v>
      </c>
      <c r="Y199" s="153">
        <v>439425500</v>
      </c>
      <c r="Z199" s="153">
        <v>0</v>
      </c>
      <c r="AA199" s="153">
        <v>898775850</v>
      </c>
      <c r="AB199" s="153">
        <v>405948292.19</v>
      </c>
      <c r="AC199" s="153">
        <v>355175254.14999998</v>
      </c>
      <c r="AD199" s="153">
        <v>0</v>
      </c>
      <c r="AE199" s="153">
        <v>761123546.34000003</v>
      </c>
      <c r="AF199" s="490">
        <v>27905226</v>
      </c>
    </row>
    <row r="200" spans="1:32">
      <c r="A200" s="487">
        <v>193</v>
      </c>
      <c r="B200" s="152">
        <v>2</v>
      </c>
      <c r="C200" s="152"/>
      <c r="D200" s="152" t="s">
        <v>2240</v>
      </c>
      <c r="E200" s="152" t="s">
        <v>1836</v>
      </c>
      <c r="F200" s="487">
        <v>80218403</v>
      </c>
      <c r="G200" s="152" t="s">
        <v>2246</v>
      </c>
      <c r="H200" s="487">
        <v>421977013</v>
      </c>
      <c r="I200" s="488">
        <v>49656050.170000002</v>
      </c>
      <c r="J200" s="152"/>
      <c r="K200" s="487">
        <v>964702</v>
      </c>
      <c r="L200" s="152">
        <v>0</v>
      </c>
      <c r="M200" s="488">
        <v>608241891.13</v>
      </c>
      <c r="N200" s="153">
        <v>193</v>
      </c>
      <c r="O200" s="152" t="s">
        <v>2131</v>
      </c>
      <c r="P200" s="152" t="s">
        <v>2242</v>
      </c>
      <c r="Q200" s="152" t="s">
        <v>2247</v>
      </c>
      <c r="R200" s="488"/>
      <c r="S200" s="153">
        <f t="shared" si="2"/>
        <v>472597765.17000002</v>
      </c>
      <c r="T200" s="153">
        <v>136608827.96000001</v>
      </c>
      <c r="U200" s="153">
        <v>564316179.89999998</v>
      </c>
      <c r="V200" s="153">
        <v>19243804</v>
      </c>
      <c r="W200" s="153">
        <v>1192766577.03</v>
      </c>
      <c r="X200" s="153">
        <v>479097544</v>
      </c>
      <c r="Y200" s="153">
        <v>1083018499</v>
      </c>
      <c r="Z200" s="153">
        <v>0</v>
      </c>
      <c r="AA200" s="153">
        <v>1562116043</v>
      </c>
      <c r="AB200" s="153">
        <v>404399807.31</v>
      </c>
      <c r="AC200" s="153">
        <v>413506212.97000003</v>
      </c>
      <c r="AD200" s="153">
        <v>0</v>
      </c>
      <c r="AE200" s="153">
        <v>817906020.27999997</v>
      </c>
      <c r="AF200" s="489">
        <v>374860556.75</v>
      </c>
    </row>
    <row r="201" spans="1:32">
      <c r="A201" s="487">
        <v>194</v>
      </c>
      <c r="B201" s="152">
        <v>2</v>
      </c>
      <c r="C201" s="152"/>
      <c r="D201" s="152" t="s">
        <v>2240</v>
      </c>
      <c r="E201" s="152" t="s">
        <v>1836</v>
      </c>
      <c r="F201" s="487">
        <v>80218404</v>
      </c>
      <c r="G201" s="152" t="s">
        <v>2248</v>
      </c>
      <c r="H201" s="488">
        <v>84003848.459999993</v>
      </c>
      <c r="I201" s="487">
        <v>12418002</v>
      </c>
      <c r="J201" s="152"/>
      <c r="K201" s="152">
        <v>0</v>
      </c>
      <c r="L201" s="152">
        <v>0</v>
      </c>
      <c r="M201" s="488">
        <v>170407118.16</v>
      </c>
      <c r="N201" s="153">
        <v>194</v>
      </c>
      <c r="O201" s="152" t="s">
        <v>2131</v>
      </c>
      <c r="P201" s="152" t="s">
        <v>2242</v>
      </c>
      <c r="Q201" s="152" t="s">
        <v>2249</v>
      </c>
      <c r="R201" s="488"/>
      <c r="S201" s="153">
        <f t="shared" ref="S201:S264" si="3">H201+I201+K201+L201</f>
        <v>96421850.459999993</v>
      </c>
      <c r="T201" s="153">
        <v>73985267.700000003</v>
      </c>
      <c r="U201" s="153">
        <v>362245270</v>
      </c>
      <c r="V201" s="153">
        <v>20324000</v>
      </c>
      <c r="W201" s="153">
        <v>552976388.15999997</v>
      </c>
      <c r="X201" s="153">
        <v>355474233</v>
      </c>
      <c r="Y201" s="153">
        <v>299825466</v>
      </c>
      <c r="Z201" s="153">
        <v>0</v>
      </c>
      <c r="AA201" s="153">
        <v>655299699</v>
      </c>
      <c r="AB201" s="153">
        <v>301137758.61000001</v>
      </c>
      <c r="AC201" s="153">
        <v>186873670</v>
      </c>
      <c r="AD201" s="153">
        <v>0</v>
      </c>
      <c r="AE201" s="153">
        <v>488011428.61000001</v>
      </c>
      <c r="AF201" s="489">
        <v>64964959.549999997</v>
      </c>
    </row>
    <row r="202" spans="1:32">
      <c r="A202" s="487">
        <v>195</v>
      </c>
      <c r="B202" s="152">
        <v>2</v>
      </c>
      <c r="C202" s="152"/>
      <c r="D202" s="152" t="s">
        <v>2240</v>
      </c>
      <c r="E202" s="152" t="s">
        <v>1836</v>
      </c>
      <c r="F202" s="487">
        <v>80218405</v>
      </c>
      <c r="G202" s="152" t="s">
        <v>2250</v>
      </c>
      <c r="H202" s="488">
        <v>24527917.710000001</v>
      </c>
      <c r="I202" s="487">
        <v>28317524</v>
      </c>
      <c r="J202" s="152"/>
      <c r="K202" s="152">
        <v>0</v>
      </c>
      <c r="L202" s="152">
        <v>0</v>
      </c>
      <c r="M202" s="488">
        <v>140833279.08000001</v>
      </c>
      <c r="N202" s="153">
        <v>195</v>
      </c>
      <c r="O202" s="152" t="s">
        <v>2131</v>
      </c>
      <c r="P202" s="152" t="s">
        <v>2242</v>
      </c>
      <c r="Q202" s="152" t="s">
        <v>2251</v>
      </c>
      <c r="R202" s="488"/>
      <c r="S202" s="153">
        <f t="shared" si="3"/>
        <v>52845441.710000001</v>
      </c>
      <c r="T202" s="153">
        <v>87987837.370000005</v>
      </c>
      <c r="U202" s="153">
        <v>363369540</v>
      </c>
      <c r="V202" s="153">
        <v>20576000</v>
      </c>
      <c r="W202" s="153">
        <v>524778819.07999998</v>
      </c>
      <c r="X202" s="153">
        <v>284522840</v>
      </c>
      <c r="Y202" s="153">
        <v>273125000</v>
      </c>
      <c r="Z202" s="153">
        <v>0</v>
      </c>
      <c r="AA202" s="153">
        <v>557647840</v>
      </c>
      <c r="AB202" s="153">
        <v>218872340.19</v>
      </c>
      <c r="AC202" s="153">
        <v>238115255.66999999</v>
      </c>
      <c r="AD202" s="153">
        <v>0</v>
      </c>
      <c r="AE202" s="153">
        <v>456987595.86000001</v>
      </c>
      <c r="AF202" s="489">
        <v>67791223.219999999</v>
      </c>
    </row>
    <row r="203" spans="1:32">
      <c r="A203" s="487">
        <v>196</v>
      </c>
      <c r="B203" s="152">
        <v>2</v>
      </c>
      <c r="C203" s="152"/>
      <c r="D203" s="152" t="s">
        <v>2240</v>
      </c>
      <c r="E203" s="152" t="s">
        <v>1836</v>
      </c>
      <c r="F203" s="487">
        <v>80218406</v>
      </c>
      <c r="G203" s="152" t="s">
        <v>2252</v>
      </c>
      <c r="H203" s="487">
        <v>110000000</v>
      </c>
      <c r="I203" s="488">
        <v>64376989.200000003</v>
      </c>
      <c r="J203" s="152"/>
      <c r="K203" s="152">
        <v>0</v>
      </c>
      <c r="L203" s="152">
        <v>0</v>
      </c>
      <c r="M203" s="488">
        <v>251633897.69999999</v>
      </c>
      <c r="N203" s="153">
        <v>196</v>
      </c>
      <c r="O203" s="152" t="s">
        <v>2131</v>
      </c>
      <c r="P203" s="152" t="s">
        <v>2242</v>
      </c>
      <c r="Q203" s="152" t="s">
        <v>2253</v>
      </c>
      <c r="R203" s="488"/>
      <c r="S203" s="153">
        <f t="shared" si="3"/>
        <v>174376989.19999999</v>
      </c>
      <c r="T203" s="153">
        <v>77256908.5</v>
      </c>
      <c r="U203" s="153">
        <v>315460872</v>
      </c>
      <c r="V203" s="153">
        <v>20154000</v>
      </c>
      <c r="W203" s="153">
        <v>587248769.70000005</v>
      </c>
      <c r="X203" s="153">
        <v>314707900</v>
      </c>
      <c r="Y203" s="153">
        <v>295228000</v>
      </c>
      <c r="Z203" s="153">
        <v>0</v>
      </c>
      <c r="AA203" s="153">
        <v>609935900</v>
      </c>
      <c r="AB203" s="153">
        <v>211556627.59</v>
      </c>
      <c r="AC203" s="153">
        <v>190273702.44</v>
      </c>
      <c r="AD203" s="153">
        <v>0</v>
      </c>
      <c r="AE203" s="153">
        <v>401830330.02999997</v>
      </c>
      <c r="AF203" s="489">
        <v>185418439.66999999</v>
      </c>
    </row>
    <row r="204" spans="1:32">
      <c r="A204" s="487">
        <v>197</v>
      </c>
      <c r="B204" s="152">
        <v>2</v>
      </c>
      <c r="C204" s="152"/>
      <c r="D204" s="152" t="s">
        <v>2240</v>
      </c>
      <c r="E204" s="152" t="s">
        <v>1836</v>
      </c>
      <c r="F204" s="487">
        <v>80218407</v>
      </c>
      <c r="G204" s="152" t="s">
        <v>2254</v>
      </c>
      <c r="H204" s="152">
        <v>0</v>
      </c>
      <c r="I204" s="488">
        <v>101530309.01000001</v>
      </c>
      <c r="J204" s="152"/>
      <c r="K204" s="152">
        <v>0</v>
      </c>
      <c r="L204" s="152">
        <v>0</v>
      </c>
      <c r="M204" s="488">
        <v>189434250.24000001</v>
      </c>
      <c r="N204" s="153">
        <v>197</v>
      </c>
      <c r="O204" s="152" t="s">
        <v>2131</v>
      </c>
      <c r="P204" s="152" t="s">
        <v>2242</v>
      </c>
      <c r="Q204" s="152" t="s">
        <v>2255</v>
      </c>
      <c r="R204" s="488"/>
      <c r="S204" s="153">
        <f t="shared" si="3"/>
        <v>101530309.01000001</v>
      </c>
      <c r="T204" s="153">
        <v>87903941.230000004</v>
      </c>
      <c r="U204" s="153">
        <v>381123560</v>
      </c>
      <c r="V204" s="153">
        <v>20540000</v>
      </c>
      <c r="W204" s="153">
        <v>591097810.24000001</v>
      </c>
      <c r="X204" s="153">
        <v>385684631.10000002</v>
      </c>
      <c r="Y204" s="153">
        <v>249658000</v>
      </c>
      <c r="Z204" s="153">
        <v>0</v>
      </c>
      <c r="AA204" s="153">
        <v>635342631.10000002</v>
      </c>
      <c r="AB204" s="153">
        <v>333461687.85000002</v>
      </c>
      <c r="AC204" s="153">
        <v>204952231.16</v>
      </c>
      <c r="AD204" s="153">
        <v>0</v>
      </c>
      <c r="AE204" s="153">
        <v>538413919.00999999</v>
      </c>
      <c r="AF204" s="489">
        <v>52683891.229999997</v>
      </c>
    </row>
    <row r="205" spans="1:32">
      <c r="A205" s="487">
        <v>198</v>
      </c>
      <c r="B205" s="152">
        <v>2</v>
      </c>
      <c r="C205" s="152"/>
      <c r="D205" s="152" t="s">
        <v>2240</v>
      </c>
      <c r="E205" s="152" t="s">
        <v>1836</v>
      </c>
      <c r="F205" s="487">
        <v>80218408</v>
      </c>
      <c r="G205" s="152" t="s">
        <v>2256</v>
      </c>
      <c r="H205" s="152">
        <v>0</v>
      </c>
      <c r="I205" s="488">
        <v>88088935.959999993</v>
      </c>
      <c r="J205" s="152"/>
      <c r="K205" s="152">
        <v>0</v>
      </c>
      <c r="L205" s="152">
        <v>0</v>
      </c>
      <c r="M205" s="488">
        <v>154531670.83000001</v>
      </c>
      <c r="N205" s="153">
        <v>198</v>
      </c>
      <c r="O205" s="152" t="s">
        <v>2131</v>
      </c>
      <c r="P205" s="152" t="s">
        <v>2242</v>
      </c>
      <c r="Q205" s="152" t="s">
        <v>2257</v>
      </c>
      <c r="R205" s="488"/>
      <c r="S205" s="153">
        <f t="shared" si="3"/>
        <v>88088935.959999993</v>
      </c>
      <c r="T205" s="153">
        <v>66442734.869999997</v>
      </c>
      <c r="U205" s="153">
        <v>300587999</v>
      </c>
      <c r="V205" s="153">
        <v>20161000</v>
      </c>
      <c r="W205" s="153">
        <v>475280669.82999998</v>
      </c>
      <c r="X205" s="153">
        <v>268197080</v>
      </c>
      <c r="Y205" s="153">
        <v>221933565</v>
      </c>
      <c r="Z205" s="153">
        <v>0</v>
      </c>
      <c r="AA205" s="153">
        <v>490130645</v>
      </c>
      <c r="AB205" s="153">
        <v>211880903.53999999</v>
      </c>
      <c r="AC205" s="153">
        <v>176329758</v>
      </c>
      <c r="AD205" s="153">
        <v>0</v>
      </c>
      <c r="AE205" s="153">
        <v>388210661.54000002</v>
      </c>
      <c r="AF205" s="489">
        <v>87070008.290000007</v>
      </c>
    </row>
    <row r="206" spans="1:32">
      <c r="A206" s="487">
        <v>199</v>
      </c>
      <c r="B206" s="152">
        <v>2</v>
      </c>
      <c r="C206" s="152"/>
      <c r="D206" s="152" t="s">
        <v>2240</v>
      </c>
      <c r="E206" s="152" t="s">
        <v>1836</v>
      </c>
      <c r="F206" s="487">
        <v>80218409</v>
      </c>
      <c r="G206" s="152" t="s">
        <v>2258</v>
      </c>
      <c r="H206" s="488">
        <v>77724870.260000005</v>
      </c>
      <c r="I206" s="488">
        <v>57881425.270000003</v>
      </c>
      <c r="J206" s="152"/>
      <c r="K206" s="152">
        <v>0</v>
      </c>
      <c r="L206" s="152">
        <v>0</v>
      </c>
      <c r="M206" s="488">
        <v>214690171.58000001</v>
      </c>
      <c r="N206" s="153">
        <v>199</v>
      </c>
      <c r="O206" s="152" t="s">
        <v>2131</v>
      </c>
      <c r="P206" s="152" t="s">
        <v>2242</v>
      </c>
      <c r="Q206" s="152" t="s">
        <v>2259</v>
      </c>
      <c r="R206" s="488"/>
      <c r="S206" s="153">
        <f t="shared" si="3"/>
        <v>135606295.53</v>
      </c>
      <c r="T206" s="153">
        <v>79083876.049999997</v>
      </c>
      <c r="U206" s="153">
        <v>344870206</v>
      </c>
      <c r="V206" s="153">
        <v>20358000</v>
      </c>
      <c r="W206" s="153">
        <v>579918377.58000004</v>
      </c>
      <c r="X206" s="153">
        <v>370623517</v>
      </c>
      <c r="Y206" s="153">
        <v>245790393</v>
      </c>
      <c r="Z206" s="153">
        <v>0</v>
      </c>
      <c r="AA206" s="153">
        <v>616413910</v>
      </c>
      <c r="AB206" s="153">
        <v>282000663</v>
      </c>
      <c r="AC206" s="153">
        <v>154737216</v>
      </c>
      <c r="AD206" s="153">
        <v>0</v>
      </c>
      <c r="AE206" s="153">
        <v>436737879</v>
      </c>
      <c r="AF206" s="489">
        <v>143180498.58000001</v>
      </c>
    </row>
    <row r="207" spans="1:32">
      <c r="A207" s="487">
        <v>200</v>
      </c>
      <c r="B207" s="152">
        <v>2</v>
      </c>
      <c r="C207" s="152"/>
      <c r="D207" s="152" t="s">
        <v>2240</v>
      </c>
      <c r="E207" s="152" t="s">
        <v>1840</v>
      </c>
      <c r="F207" s="487">
        <v>80218501</v>
      </c>
      <c r="G207" s="152" t="s">
        <v>2260</v>
      </c>
      <c r="H207" s="488">
        <v>183384915.59999999</v>
      </c>
      <c r="I207" s="487">
        <v>2071700</v>
      </c>
      <c r="J207" s="152"/>
      <c r="K207" s="152">
        <v>0</v>
      </c>
      <c r="L207" s="152">
        <v>0</v>
      </c>
      <c r="M207" s="488">
        <v>250388801.59</v>
      </c>
      <c r="N207" s="153">
        <v>200</v>
      </c>
      <c r="O207" s="152" t="s">
        <v>2131</v>
      </c>
      <c r="P207" s="152" t="s">
        <v>2242</v>
      </c>
      <c r="Q207" s="152" t="s">
        <v>2261</v>
      </c>
      <c r="R207" s="488"/>
      <c r="S207" s="153">
        <f t="shared" si="3"/>
        <v>185456615.59999999</v>
      </c>
      <c r="T207" s="153">
        <v>64932185.990000002</v>
      </c>
      <c r="U207" s="153">
        <v>276836270</v>
      </c>
      <c r="V207" s="153">
        <v>20151000</v>
      </c>
      <c r="W207" s="153">
        <v>547376071.59000003</v>
      </c>
      <c r="X207" s="153">
        <v>279525270</v>
      </c>
      <c r="Y207" s="153">
        <v>350631417</v>
      </c>
      <c r="Z207" s="153">
        <v>0</v>
      </c>
      <c r="AA207" s="153">
        <v>630156687</v>
      </c>
      <c r="AB207" s="153">
        <v>237488604.25</v>
      </c>
      <c r="AC207" s="153">
        <v>251936185</v>
      </c>
      <c r="AD207" s="153">
        <v>0</v>
      </c>
      <c r="AE207" s="153">
        <v>489424789.25</v>
      </c>
      <c r="AF207" s="489">
        <v>57951282.340000004</v>
      </c>
    </row>
    <row r="208" spans="1:32">
      <c r="A208" s="487">
        <v>201</v>
      </c>
      <c r="B208" s="152">
        <v>2</v>
      </c>
      <c r="C208" s="152"/>
      <c r="D208" s="152" t="s">
        <v>2240</v>
      </c>
      <c r="E208" s="152" t="s">
        <v>1836</v>
      </c>
      <c r="F208" s="487">
        <v>80218502</v>
      </c>
      <c r="G208" s="152" t="s">
        <v>2262</v>
      </c>
      <c r="H208" s="152">
        <v>0</v>
      </c>
      <c r="I208" s="488">
        <v>146277442.09</v>
      </c>
      <c r="J208" s="152"/>
      <c r="K208" s="152">
        <v>0</v>
      </c>
      <c r="L208" s="487">
        <v>1500000</v>
      </c>
      <c r="M208" s="488">
        <v>217250071.18000001</v>
      </c>
      <c r="N208" s="153">
        <v>201</v>
      </c>
      <c r="O208" s="152" t="s">
        <v>2131</v>
      </c>
      <c r="P208" s="152" t="s">
        <v>2242</v>
      </c>
      <c r="Q208" s="152" t="s">
        <v>2263</v>
      </c>
      <c r="R208" s="488"/>
      <c r="S208" s="153">
        <f t="shared" si="3"/>
        <v>147777442.09</v>
      </c>
      <c r="T208" s="153">
        <v>69472629.090000004</v>
      </c>
      <c r="U208" s="153">
        <v>275820270</v>
      </c>
      <c r="V208" s="153">
        <v>20160000</v>
      </c>
      <c r="W208" s="153">
        <v>513230341.18000001</v>
      </c>
      <c r="X208" s="153">
        <v>281691778</v>
      </c>
      <c r="Y208" s="153">
        <v>257876930</v>
      </c>
      <c r="Z208" s="153">
        <v>0</v>
      </c>
      <c r="AA208" s="153">
        <v>539568708</v>
      </c>
      <c r="AB208" s="153">
        <v>209287500.63</v>
      </c>
      <c r="AC208" s="153">
        <v>175470942.43000001</v>
      </c>
      <c r="AD208" s="153">
        <v>0</v>
      </c>
      <c r="AE208" s="153">
        <v>384758443.06</v>
      </c>
      <c r="AF208" s="489">
        <v>128471898.12</v>
      </c>
    </row>
    <row r="209" spans="1:32">
      <c r="A209" s="487">
        <v>202</v>
      </c>
      <c r="B209" s="152">
        <v>2</v>
      </c>
      <c r="C209" s="152"/>
      <c r="D209" s="152" t="s">
        <v>2240</v>
      </c>
      <c r="E209" s="152" t="s">
        <v>1840</v>
      </c>
      <c r="F209" s="487">
        <v>80218503</v>
      </c>
      <c r="G209" s="152" t="s">
        <v>2264</v>
      </c>
      <c r="H209" s="488">
        <v>168948669.66999999</v>
      </c>
      <c r="I209" s="487">
        <v>-23955378</v>
      </c>
      <c r="J209" s="152"/>
      <c r="K209" s="152">
        <v>0</v>
      </c>
      <c r="L209" s="152">
        <v>0</v>
      </c>
      <c r="M209" s="488">
        <v>215678548.09</v>
      </c>
      <c r="N209" s="153">
        <v>202</v>
      </c>
      <c r="O209" s="152" t="s">
        <v>2131</v>
      </c>
      <c r="P209" s="152" t="s">
        <v>2242</v>
      </c>
      <c r="Q209" s="152" t="s">
        <v>2265</v>
      </c>
      <c r="R209" s="488"/>
      <c r="S209" s="153">
        <f t="shared" si="3"/>
        <v>144993291.66999999</v>
      </c>
      <c r="T209" s="153">
        <v>70685256.420000002</v>
      </c>
      <c r="U209" s="153">
        <v>315170270</v>
      </c>
      <c r="V209" s="153">
        <v>20353000</v>
      </c>
      <c r="W209" s="153">
        <v>551201818.09000003</v>
      </c>
      <c r="X209" s="153">
        <v>400657539</v>
      </c>
      <c r="Y209" s="153">
        <v>355177554</v>
      </c>
      <c r="Z209" s="153">
        <v>0</v>
      </c>
      <c r="AA209" s="153">
        <v>755835093</v>
      </c>
      <c r="AB209" s="153">
        <v>272516268.56999999</v>
      </c>
      <c r="AC209" s="153">
        <v>157216103.94999999</v>
      </c>
      <c r="AD209" s="153">
        <v>0</v>
      </c>
      <c r="AE209" s="153">
        <v>429732372.51999998</v>
      </c>
      <c r="AF209" s="489">
        <v>121469445.56999999</v>
      </c>
    </row>
    <row r="210" spans="1:32">
      <c r="A210" s="487">
        <v>203</v>
      </c>
      <c r="B210" s="152">
        <v>2</v>
      </c>
      <c r="C210" s="152"/>
      <c r="D210" s="152" t="s">
        <v>2240</v>
      </c>
      <c r="E210" s="152" t="s">
        <v>1840</v>
      </c>
      <c r="F210" s="487">
        <v>80218504</v>
      </c>
      <c r="G210" s="152" t="s">
        <v>2266</v>
      </c>
      <c r="H210" s="488">
        <v>222424711.44</v>
      </c>
      <c r="I210" s="487">
        <v>-95000000</v>
      </c>
      <c r="J210" s="152"/>
      <c r="K210" s="152">
        <v>0</v>
      </c>
      <c r="L210" s="487">
        <v>467000</v>
      </c>
      <c r="M210" s="488">
        <v>185938308.47999999</v>
      </c>
      <c r="N210" s="153">
        <v>203</v>
      </c>
      <c r="O210" s="152" t="s">
        <v>2131</v>
      </c>
      <c r="P210" s="152" t="s">
        <v>2242</v>
      </c>
      <c r="Q210" s="152" t="s">
        <v>2267</v>
      </c>
      <c r="R210" s="488"/>
      <c r="S210" s="153">
        <f t="shared" si="3"/>
        <v>127891711.44</v>
      </c>
      <c r="T210" s="153">
        <v>58046597.039999999</v>
      </c>
      <c r="U210" s="153">
        <v>255642000</v>
      </c>
      <c r="V210" s="153">
        <v>20147000</v>
      </c>
      <c r="W210" s="153">
        <v>461727308.48000002</v>
      </c>
      <c r="X210" s="153">
        <v>222239960</v>
      </c>
      <c r="Y210" s="153">
        <v>222129000</v>
      </c>
      <c r="Z210" s="153">
        <v>0</v>
      </c>
      <c r="AA210" s="153">
        <v>444368960</v>
      </c>
      <c r="AB210" s="153">
        <v>185634461</v>
      </c>
      <c r="AC210" s="153">
        <v>167407330.52000001</v>
      </c>
      <c r="AD210" s="153">
        <v>0</v>
      </c>
      <c r="AE210" s="153">
        <v>353041791.51999998</v>
      </c>
      <c r="AF210" s="489">
        <v>108685516.95999999</v>
      </c>
    </row>
    <row r="211" spans="1:32">
      <c r="A211" s="487">
        <v>204</v>
      </c>
      <c r="B211" s="152">
        <v>2</v>
      </c>
      <c r="C211" s="152"/>
      <c r="D211" s="152" t="s">
        <v>2240</v>
      </c>
      <c r="E211" s="152" t="s">
        <v>1840</v>
      </c>
      <c r="F211" s="487">
        <v>80218505</v>
      </c>
      <c r="G211" s="152" t="s">
        <v>2268</v>
      </c>
      <c r="H211" s="487">
        <v>201694810</v>
      </c>
      <c r="I211" s="488">
        <v>3865357.38</v>
      </c>
      <c r="J211" s="152"/>
      <c r="K211" s="152">
        <v>0</v>
      </c>
      <c r="L211" s="152">
        <v>0</v>
      </c>
      <c r="M211" s="488">
        <v>269033736.67000002</v>
      </c>
      <c r="N211" s="153">
        <v>204</v>
      </c>
      <c r="O211" s="152" t="s">
        <v>2131</v>
      </c>
      <c r="P211" s="152" t="s">
        <v>2242</v>
      </c>
      <c r="Q211" s="152" t="s">
        <v>2269</v>
      </c>
      <c r="R211" s="488"/>
      <c r="S211" s="153">
        <f t="shared" si="3"/>
        <v>205560167.38</v>
      </c>
      <c r="T211" s="153">
        <v>63473569.289999999</v>
      </c>
      <c r="U211" s="153">
        <v>231855270</v>
      </c>
      <c r="V211" s="153">
        <v>20159000</v>
      </c>
      <c r="W211" s="153">
        <v>521048006.67000002</v>
      </c>
      <c r="X211" s="153">
        <v>283428620</v>
      </c>
      <c r="Y211" s="153">
        <v>245871000</v>
      </c>
      <c r="Z211" s="153">
        <v>0</v>
      </c>
      <c r="AA211" s="153">
        <v>529299620</v>
      </c>
      <c r="AB211" s="153">
        <v>220128612.94999999</v>
      </c>
      <c r="AC211" s="153">
        <v>156140114.11000001</v>
      </c>
      <c r="AD211" s="153">
        <v>0</v>
      </c>
      <c r="AE211" s="153">
        <v>376268727.06</v>
      </c>
      <c r="AF211" s="489">
        <v>144779279.61000001</v>
      </c>
    </row>
    <row r="212" spans="1:32">
      <c r="A212" s="487">
        <v>205</v>
      </c>
      <c r="B212" s="152">
        <v>2</v>
      </c>
      <c r="C212" s="152"/>
      <c r="D212" s="152" t="s">
        <v>2240</v>
      </c>
      <c r="E212" s="152" t="s">
        <v>1840</v>
      </c>
      <c r="F212" s="487">
        <v>80218506</v>
      </c>
      <c r="G212" s="152" t="s">
        <v>2270</v>
      </c>
      <c r="H212" s="488">
        <v>352650116.04000002</v>
      </c>
      <c r="I212" s="488">
        <v>-120215668.23</v>
      </c>
      <c r="J212" s="152"/>
      <c r="K212" s="152">
        <v>0</v>
      </c>
      <c r="L212" s="152">
        <v>0</v>
      </c>
      <c r="M212" s="488">
        <v>313176950.44</v>
      </c>
      <c r="N212" s="153">
        <v>205</v>
      </c>
      <c r="O212" s="152" t="s">
        <v>2131</v>
      </c>
      <c r="P212" s="152" t="s">
        <v>2242</v>
      </c>
      <c r="Q212" s="152" t="s">
        <v>2271</v>
      </c>
      <c r="R212" s="488"/>
      <c r="S212" s="153">
        <f t="shared" si="3"/>
        <v>232434447.81</v>
      </c>
      <c r="T212" s="153">
        <v>80742502.629999995</v>
      </c>
      <c r="U212" s="153">
        <v>306110540</v>
      </c>
      <c r="V212" s="153">
        <v>20379000</v>
      </c>
      <c r="W212" s="153">
        <v>639666490.44000006</v>
      </c>
      <c r="X212" s="153">
        <v>408818057.33999997</v>
      </c>
      <c r="Y212" s="153">
        <v>268847000</v>
      </c>
      <c r="Z212" s="153">
        <v>0</v>
      </c>
      <c r="AA212" s="153">
        <v>677665057.34000003</v>
      </c>
      <c r="AB212" s="153">
        <v>327091081.58999997</v>
      </c>
      <c r="AC212" s="153">
        <v>146205197</v>
      </c>
      <c r="AD212" s="153">
        <v>0</v>
      </c>
      <c r="AE212" s="153">
        <v>473296278.58999997</v>
      </c>
      <c r="AF212" s="489">
        <v>166370211.84999999</v>
      </c>
    </row>
    <row r="213" spans="1:32">
      <c r="A213" s="487">
        <v>206</v>
      </c>
      <c r="B213" s="152">
        <v>2</v>
      </c>
      <c r="C213" s="152"/>
      <c r="D213" s="152" t="s">
        <v>2272</v>
      </c>
      <c r="E213" s="152" t="s">
        <v>1836</v>
      </c>
      <c r="F213" s="487">
        <v>80219401</v>
      </c>
      <c r="G213" s="152" t="s">
        <v>2273</v>
      </c>
      <c r="H213" s="488">
        <v>415158058.51999998</v>
      </c>
      <c r="I213" s="488">
        <v>14626315.199999999</v>
      </c>
      <c r="J213" s="152"/>
      <c r="K213" s="152">
        <v>0</v>
      </c>
      <c r="L213" s="152">
        <v>0</v>
      </c>
      <c r="M213" s="488">
        <v>557104807.99000001</v>
      </c>
      <c r="N213" s="153">
        <v>206</v>
      </c>
      <c r="O213" s="152" t="s">
        <v>2131</v>
      </c>
      <c r="P213" s="152" t="s">
        <v>1078</v>
      </c>
      <c r="Q213" s="152" t="s">
        <v>2274</v>
      </c>
      <c r="R213" s="488"/>
      <c r="S213" s="153">
        <f t="shared" si="3"/>
        <v>429784373.71999997</v>
      </c>
      <c r="T213" s="153">
        <v>127320434.27</v>
      </c>
      <c r="U213" s="153">
        <v>474386540</v>
      </c>
      <c r="V213" s="153">
        <v>12772000</v>
      </c>
      <c r="W213" s="153">
        <v>1044263347.99</v>
      </c>
      <c r="X213" s="153">
        <v>523984680</v>
      </c>
      <c r="Y213" s="153">
        <v>557187058.51999998</v>
      </c>
      <c r="Z213" s="153">
        <v>0</v>
      </c>
      <c r="AA213" s="153">
        <v>1081171738.52</v>
      </c>
      <c r="AB213" s="153">
        <v>395443363.72000003</v>
      </c>
      <c r="AC213" s="153">
        <v>270625211.31999999</v>
      </c>
      <c r="AD213" s="153">
        <v>0</v>
      </c>
      <c r="AE213" s="153">
        <v>666068575.03999996</v>
      </c>
      <c r="AF213" s="489">
        <v>378194772.94999999</v>
      </c>
    </row>
    <row r="214" spans="1:32">
      <c r="A214" s="487">
        <v>207</v>
      </c>
      <c r="B214" s="152">
        <v>2</v>
      </c>
      <c r="C214" s="152"/>
      <c r="D214" s="152" t="s">
        <v>2272</v>
      </c>
      <c r="E214" s="152" t="s">
        <v>1836</v>
      </c>
      <c r="F214" s="487">
        <v>80219402</v>
      </c>
      <c r="G214" s="152" t="s">
        <v>2275</v>
      </c>
      <c r="H214" s="487">
        <v>118012245</v>
      </c>
      <c r="I214" s="488">
        <v>6737095.7300000004</v>
      </c>
      <c r="J214" s="152"/>
      <c r="K214" s="152">
        <v>0</v>
      </c>
      <c r="L214" s="152">
        <v>0</v>
      </c>
      <c r="M214" s="488">
        <v>208396928.09</v>
      </c>
      <c r="N214" s="153">
        <v>207</v>
      </c>
      <c r="O214" s="152" t="s">
        <v>2131</v>
      </c>
      <c r="P214" s="152" t="s">
        <v>1078</v>
      </c>
      <c r="Q214" s="152" t="s">
        <v>2276</v>
      </c>
      <c r="R214" s="488"/>
      <c r="S214" s="153">
        <f t="shared" si="3"/>
        <v>124749340.73</v>
      </c>
      <c r="T214" s="153">
        <v>83647587.359999999</v>
      </c>
      <c r="U214" s="153">
        <v>349732540</v>
      </c>
      <c r="V214" s="153">
        <v>20337000</v>
      </c>
      <c r="W214" s="153">
        <v>578466468.09000003</v>
      </c>
      <c r="X214" s="153">
        <v>375925099.27999997</v>
      </c>
      <c r="Y214" s="153">
        <v>244948546</v>
      </c>
      <c r="Z214" s="153">
        <v>0</v>
      </c>
      <c r="AA214" s="153">
        <v>620873645.27999997</v>
      </c>
      <c r="AB214" s="153">
        <v>311382999.69</v>
      </c>
      <c r="AC214" s="153">
        <v>189909210.5</v>
      </c>
      <c r="AD214" s="153">
        <v>0</v>
      </c>
      <c r="AE214" s="153">
        <v>501292210.19</v>
      </c>
      <c r="AF214" s="489">
        <v>77174257.900000006</v>
      </c>
    </row>
    <row r="215" spans="1:32">
      <c r="A215" s="487">
        <v>208</v>
      </c>
      <c r="B215" s="152">
        <v>2</v>
      </c>
      <c r="C215" s="152"/>
      <c r="D215" s="152" t="s">
        <v>2272</v>
      </c>
      <c r="E215" s="152" t="s">
        <v>1836</v>
      </c>
      <c r="F215" s="487">
        <v>80219403</v>
      </c>
      <c r="G215" s="152" t="s">
        <v>2277</v>
      </c>
      <c r="H215" s="488">
        <v>98410977.219999999</v>
      </c>
      <c r="I215" s="488">
        <v>6618756.1200000001</v>
      </c>
      <c r="J215" s="152"/>
      <c r="K215" s="152">
        <v>0</v>
      </c>
      <c r="L215" s="152">
        <v>0</v>
      </c>
      <c r="M215" s="488">
        <v>191055949.03</v>
      </c>
      <c r="N215" s="153">
        <v>208</v>
      </c>
      <c r="O215" s="152" t="s">
        <v>2131</v>
      </c>
      <c r="P215" s="152" t="s">
        <v>1078</v>
      </c>
      <c r="Q215" s="152" t="s">
        <v>2278</v>
      </c>
      <c r="R215" s="488"/>
      <c r="S215" s="153">
        <f t="shared" si="3"/>
        <v>105029733.34</v>
      </c>
      <c r="T215" s="153">
        <v>86026215.689999998</v>
      </c>
      <c r="U215" s="153">
        <v>425607540</v>
      </c>
      <c r="V215" s="153">
        <v>20530000</v>
      </c>
      <c r="W215" s="153">
        <v>637193489.02999997</v>
      </c>
      <c r="X215" s="153">
        <v>413680540</v>
      </c>
      <c r="Y215" s="153">
        <v>235300027.22</v>
      </c>
      <c r="Z215" s="153">
        <v>0</v>
      </c>
      <c r="AA215" s="153">
        <v>648980567.22000003</v>
      </c>
      <c r="AB215" s="153">
        <v>376672205.41000003</v>
      </c>
      <c r="AC215" s="153">
        <v>212540247.19999999</v>
      </c>
      <c r="AD215" s="153">
        <v>0</v>
      </c>
      <c r="AE215" s="153">
        <v>589212452.61000001</v>
      </c>
      <c r="AF215" s="489">
        <v>47981036.420000002</v>
      </c>
    </row>
    <row r="216" spans="1:32">
      <c r="A216" s="487">
        <v>209</v>
      </c>
      <c r="B216" s="152">
        <v>2</v>
      </c>
      <c r="C216" s="152"/>
      <c r="D216" s="152" t="s">
        <v>2272</v>
      </c>
      <c r="E216" s="152" t="s">
        <v>1836</v>
      </c>
      <c r="F216" s="487">
        <v>80219404</v>
      </c>
      <c r="G216" s="152" t="s">
        <v>2279</v>
      </c>
      <c r="H216" s="488">
        <v>164862986.69</v>
      </c>
      <c r="I216" s="488">
        <v>41151078.579999998</v>
      </c>
      <c r="J216" s="152"/>
      <c r="K216" s="152">
        <v>0</v>
      </c>
      <c r="L216" s="152">
        <v>0</v>
      </c>
      <c r="M216" s="488">
        <v>325989274.42000002</v>
      </c>
      <c r="N216" s="153">
        <v>209</v>
      </c>
      <c r="O216" s="152" t="s">
        <v>2131</v>
      </c>
      <c r="P216" s="152" t="s">
        <v>1078</v>
      </c>
      <c r="Q216" s="152" t="s">
        <v>2280</v>
      </c>
      <c r="R216" s="488"/>
      <c r="S216" s="153">
        <f t="shared" si="3"/>
        <v>206014065.26999998</v>
      </c>
      <c r="T216" s="153">
        <v>119975209.15000001</v>
      </c>
      <c r="U216" s="153">
        <v>477975540</v>
      </c>
      <c r="V216" s="153">
        <v>20955000</v>
      </c>
      <c r="W216" s="153">
        <v>824919814.41999996</v>
      </c>
      <c r="X216" s="153">
        <v>540832631.51999998</v>
      </c>
      <c r="Y216" s="153">
        <v>473123501</v>
      </c>
      <c r="Z216" s="153">
        <v>0</v>
      </c>
      <c r="AA216" s="153">
        <v>1013956132.52</v>
      </c>
      <c r="AB216" s="153">
        <v>427749490.17000002</v>
      </c>
      <c r="AC216" s="153">
        <v>215357439.06999999</v>
      </c>
      <c r="AD216" s="153">
        <v>0</v>
      </c>
      <c r="AE216" s="153">
        <v>643106929.24000001</v>
      </c>
      <c r="AF216" s="489">
        <v>181812885.18000001</v>
      </c>
    </row>
    <row r="217" spans="1:32">
      <c r="A217" s="487">
        <v>210</v>
      </c>
      <c r="B217" s="152">
        <v>2</v>
      </c>
      <c r="C217" s="152"/>
      <c r="D217" s="152" t="s">
        <v>2272</v>
      </c>
      <c r="E217" s="152" t="s">
        <v>1836</v>
      </c>
      <c r="F217" s="487">
        <v>80219405</v>
      </c>
      <c r="G217" s="152" t="s">
        <v>2281</v>
      </c>
      <c r="H217" s="152">
        <v>0</v>
      </c>
      <c r="I217" s="488">
        <v>88374705.700000003</v>
      </c>
      <c r="J217" s="152"/>
      <c r="K217" s="152">
        <v>0</v>
      </c>
      <c r="L217" s="152">
        <v>0</v>
      </c>
      <c r="M217" s="488">
        <v>176793660.40000001</v>
      </c>
      <c r="N217" s="153">
        <v>210</v>
      </c>
      <c r="O217" s="152" t="s">
        <v>2131</v>
      </c>
      <c r="P217" s="152" t="s">
        <v>1078</v>
      </c>
      <c r="Q217" s="152" t="s">
        <v>2282</v>
      </c>
      <c r="R217" s="488"/>
      <c r="S217" s="153">
        <f t="shared" si="3"/>
        <v>88374705.700000003</v>
      </c>
      <c r="T217" s="153">
        <v>88418954.700000003</v>
      </c>
      <c r="U217" s="153">
        <v>354093540</v>
      </c>
      <c r="V217" s="153">
        <v>20528000</v>
      </c>
      <c r="W217" s="153">
        <v>551415200.39999998</v>
      </c>
      <c r="X217" s="153">
        <v>343004070.69999999</v>
      </c>
      <c r="Y217" s="153">
        <v>227034655</v>
      </c>
      <c r="Z217" s="153">
        <v>1000000</v>
      </c>
      <c r="AA217" s="153">
        <v>571038725.70000005</v>
      </c>
      <c r="AB217" s="153">
        <v>275030560.47000003</v>
      </c>
      <c r="AC217" s="153">
        <v>204581257</v>
      </c>
      <c r="AD217" s="153">
        <v>0</v>
      </c>
      <c r="AE217" s="153">
        <v>479611817.47000003</v>
      </c>
      <c r="AF217" s="489">
        <v>71803382.930000007</v>
      </c>
    </row>
    <row r="218" spans="1:32">
      <c r="A218" s="487">
        <v>211</v>
      </c>
      <c r="B218" s="152">
        <v>2</v>
      </c>
      <c r="C218" s="152"/>
      <c r="D218" s="152" t="s">
        <v>2272</v>
      </c>
      <c r="E218" s="152" t="s">
        <v>1836</v>
      </c>
      <c r="F218" s="487">
        <v>80219406</v>
      </c>
      <c r="G218" s="152" t="s">
        <v>2283</v>
      </c>
      <c r="H218" s="152">
        <v>0</v>
      </c>
      <c r="I218" s="488">
        <v>24651741.829999998</v>
      </c>
      <c r="J218" s="152"/>
      <c r="K218" s="152">
        <v>0</v>
      </c>
      <c r="L218" s="487">
        <v>26083603</v>
      </c>
      <c r="M218" s="488">
        <v>117548689.04000001</v>
      </c>
      <c r="N218" s="153">
        <v>211</v>
      </c>
      <c r="O218" s="152" t="s">
        <v>2131</v>
      </c>
      <c r="P218" s="152" t="s">
        <v>1078</v>
      </c>
      <c r="Q218" s="152" t="s">
        <v>2284</v>
      </c>
      <c r="R218" s="488"/>
      <c r="S218" s="153">
        <f t="shared" si="3"/>
        <v>50735344.829999998</v>
      </c>
      <c r="T218" s="153">
        <v>66813344.210000001</v>
      </c>
      <c r="U218" s="153">
        <v>335418080</v>
      </c>
      <c r="V218" s="153">
        <v>20321000</v>
      </c>
      <c r="W218" s="153">
        <v>473287769.04000002</v>
      </c>
      <c r="X218" s="153">
        <v>256328277.62</v>
      </c>
      <c r="Y218" s="153">
        <v>882624887.89999998</v>
      </c>
      <c r="Z218" s="153">
        <v>0</v>
      </c>
      <c r="AA218" s="153">
        <v>1138953165.52</v>
      </c>
      <c r="AB218" s="153">
        <v>221951663.28</v>
      </c>
      <c r="AC218" s="153">
        <v>333956152</v>
      </c>
      <c r="AD218" s="153">
        <v>0</v>
      </c>
      <c r="AE218" s="153">
        <v>555907815.27999997</v>
      </c>
      <c r="AF218" s="489">
        <v>-82620046.239999995</v>
      </c>
    </row>
    <row r="219" spans="1:32">
      <c r="A219" s="487">
        <v>212</v>
      </c>
      <c r="B219" s="152">
        <v>2</v>
      </c>
      <c r="C219" s="152"/>
      <c r="D219" s="152" t="s">
        <v>2272</v>
      </c>
      <c r="E219" s="152" t="s">
        <v>1836</v>
      </c>
      <c r="F219" s="487">
        <v>80219407</v>
      </c>
      <c r="G219" s="152" t="s">
        <v>2285</v>
      </c>
      <c r="H219" s="488">
        <v>15165108.41</v>
      </c>
      <c r="I219" s="488">
        <v>12923317.960000001</v>
      </c>
      <c r="J219" s="152"/>
      <c r="K219" s="152">
        <v>0</v>
      </c>
      <c r="L219" s="152">
        <v>0</v>
      </c>
      <c r="M219" s="488">
        <v>115107536.83</v>
      </c>
      <c r="N219" s="153">
        <v>212</v>
      </c>
      <c r="O219" s="152" t="s">
        <v>2131</v>
      </c>
      <c r="P219" s="152" t="s">
        <v>1078</v>
      </c>
      <c r="Q219" s="152" t="s">
        <v>2286</v>
      </c>
      <c r="R219" s="488"/>
      <c r="S219" s="153">
        <f t="shared" si="3"/>
        <v>28088426.370000001</v>
      </c>
      <c r="T219" s="153">
        <v>87019110.459999993</v>
      </c>
      <c r="U219" s="153">
        <v>386199945.19</v>
      </c>
      <c r="V219" s="153">
        <v>18539000</v>
      </c>
      <c r="W219" s="153">
        <v>519846482.01999998</v>
      </c>
      <c r="X219" s="153">
        <v>388717565.14999998</v>
      </c>
      <c r="Y219" s="153">
        <v>153852840</v>
      </c>
      <c r="Z219" s="153">
        <v>0</v>
      </c>
      <c r="AA219" s="153">
        <v>542570405.14999998</v>
      </c>
      <c r="AB219" s="153">
        <v>345427638.44999999</v>
      </c>
      <c r="AC219" s="153">
        <v>118801531.66</v>
      </c>
      <c r="AD219" s="153">
        <v>0</v>
      </c>
      <c r="AE219" s="153">
        <v>464229170.11000001</v>
      </c>
      <c r="AF219" s="489">
        <v>55617311.909999996</v>
      </c>
    </row>
    <row r="220" spans="1:32">
      <c r="A220" s="487">
        <v>213</v>
      </c>
      <c r="B220" s="152">
        <v>2</v>
      </c>
      <c r="C220" s="152"/>
      <c r="D220" s="152" t="s">
        <v>2272</v>
      </c>
      <c r="E220" s="152" t="s">
        <v>1836</v>
      </c>
      <c r="F220" s="487">
        <v>80219408</v>
      </c>
      <c r="G220" s="152" t="s">
        <v>2287</v>
      </c>
      <c r="H220" s="488">
        <v>124028249.52</v>
      </c>
      <c r="I220" s="488">
        <v>43193113.390000001</v>
      </c>
      <c r="J220" s="152"/>
      <c r="K220" s="488">
        <v>24808179.210000001</v>
      </c>
      <c r="L220" s="487">
        <v>2560000</v>
      </c>
      <c r="M220" s="488">
        <v>298452861.38999999</v>
      </c>
      <c r="N220" s="153">
        <v>213</v>
      </c>
      <c r="O220" s="152" t="s">
        <v>2131</v>
      </c>
      <c r="P220" s="152" t="s">
        <v>1078</v>
      </c>
      <c r="Q220" s="152" t="s">
        <v>2288</v>
      </c>
      <c r="R220" s="488"/>
      <c r="S220" s="153">
        <f t="shared" si="3"/>
        <v>194589542.12</v>
      </c>
      <c r="T220" s="153">
        <v>128671498.48</v>
      </c>
      <c r="U220" s="153">
        <v>487962170.55000001</v>
      </c>
      <c r="V220" s="153">
        <v>13704491</v>
      </c>
      <c r="W220" s="153">
        <v>824927702.14999998</v>
      </c>
      <c r="X220" s="153">
        <v>501908306</v>
      </c>
      <c r="Y220" s="153">
        <v>576669415</v>
      </c>
      <c r="Z220" s="153">
        <v>3300000</v>
      </c>
      <c r="AA220" s="153">
        <v>1081877721</v>
      </c>
      <c r="AB220" s="153">
        <v>375950974.72000003</v>
      </c>
      <c r="AC220" s="153">
        <v>331829565.43000001</v>
      </c>
      <c r="AD220" s="153">
        <v>3300000</v>
      </c>
      <c r="AE220" s="153">
        <v>711080540.14999998</v>
      </c>
      <c r="AF220" s="490">
        <v>113847162</v>
      </c>
    </row>
    <row r="221" spans="1:32">
      <c r="A221" s="487">
        <v>214</v>
      </c>
      <c r="B221" s="152">
        <v>2</v>
      </c>
      <c r="C221" s="152"/>
      <c r="D221" s="152" t="s">
        <v>2272</v>
      </c>
      <c r="E221" s="152" t="s">
        <v>1836</v>
      </c>
      <c r="F221" s="487">
        <v>80219409</v>
      </c>
      <c r="G221" s="152" t="s">
        <v>2289</v>
      </c>
      <c r="H221" s="488">
        <v>133715492.33</v>
      </c>
      <c r="I221" s="488">
        <v>144573202.68000001</v>
      </c>
      <c r="J221" s="152"/>
      <c r="K221" s="487">
        <v>628000</v>
      </c>
      <c r="L221" s="488">
        <v>2600809.5</v>
      </c>
      <c r="M221" s="488">
        <v>361345046.39999998</v>
      </c>
      <c r="N221" s="153">
        <v>214</v>
      </c>
      <c r="O221" s="152" t="s">
        <v>2131</v>
      </c>
      <c r="P221" s="152" t="s">
        <v>1078</v>
      </c>
      <c r="Q221" s="152" t="s">
        <v>2290</v>
      </c>
      <c r="R221" s="488"/>
      <c r="S221" s="153">
        <f t="shared" si="3"/>
        <v>281517504.50999999</v>
      </c>
      <c r="T221" s="153">
        <v>80455541.890000001</v>
      </c>
      <c r="U221" s="153">
        <v>327068340</v>
      </c>
      <c r="V221" s="153">
        <v>13308197.800000001</v>
      </c>
      <c r="W221" s="153">
        <v>702349584.20000005</v>
      </c>
      <c r="X221" s="153">
        <v>365160974.82999998</v>
      </c>
      <c r="Y221" s="153">
        <v>274859820.91000003</v>
      </c>
      <c r="Z221" s="153">
        <v>0</v>
      </c>
      <c r="AA221" s="153">
        <v>640020795.74000001</v>
      </c>
      <c r="AB221" s="153">
        <v>293959841.14999998</v>
      </c>
      <c r="AC221" s="153">
        <v>156386786.63</v>
      </c>
      <c r="AD221" s="153">
        <v>0</v>
      </c>
      <c r="AE221" s="153">
        <v>450346627.77999997</v>
      </c>
      <c r="AF221" s="489">
        <v>252002956.41999999</v>
      </c>
    </row>
    <row r="222" spans="1:32">
      <c r="A222" s="487">
        <v>215</v>
      </c>
      <c r="B222" s="152">
        <v>2</v>
      </c>
      <c r="C222" s="152"/>
      <c r="D222" s="152" t="s">
        <v>2272</v>
      </c>
      <c r="E222" s="152" t="s">
        <v>1836</v>
      </c>
      <c r="F222" s="487">
        <v>80219410</v>
      </c>
      <c r="G222" s="152" t="s">
        <v>2291</v>
      </c>
      <c r="H222" s="488">
        <v>299013748.22000003</v>
      </c>
      <c r="I222" s="488">
        <v>802412.28</v>
      </c>
      <c r="J222" s="152"/>
      <c r="K222" s="152">
        <v>0</v>
      </c>
      <c r="L222" s="152">
        <v>0</v>
      </c>
      <c r="M222" s="488">
        <v>375421235.20999998</v>
      </c>
      <c r="N222" s="153">
        <v>215</v>
      </c>
      <c r="O222" s="152" t="s">
        <v>2131</v>
      </c>
      <c r="P222" s="152" t="s">
        <v>1078</v>
      </c>
      <c r="Q222" s="152" t="s">
        <v>2292</v>
      </c>
      <c r="R222" s="488"/>
      <c r="S222" s="153">
        <f t="shared" si="3"/>
        <v>299816160.5</v>
      </c>
      <c r="T222" s="153">
        <v>75605074.709999993</v>
      </c>
      <c r="U222" s="153">
        <v>270273810</v>
      </c>
      <c r="V222" s="153">
        <v>20374000</v>
      </c>
      <c r="W222" s="153">
        <v>666069045.21000004</v>
      </c>
      <c r="X222" s="153">
        <v>337347173.24000001</v>
      </c>
      <c r="Y222" s="153">
        <v>362079540</v>
      </c>
      <c r="Z222" s="153">
        <v>0</v>
      </c>
      <c r="AA222" s="153">
        <v>699426713.24000001</v>
      </c>
      <c r="AB222" s="153">
        <v>240731548.30000001</v>
      </c>
      <c r="AC222" s="153">
        <v>204269670.05000001</v>
      </c>
      <c r="AD222" s="153">
        <v>0</v>
      </c>
      <c r="AE222" s="153">
        <v>445001218.35000002</v>
      </c>
      <c r="AF222" s="489">
        <v>221067826.86000001</v>
      </c>
    </row>
    <row r="223" spans="1:32">
      <c r="A223" s="487">
        <v>216</v>
      </c>
      <c r="B223" s="152">
        <v>2</v>
      </c>
      <c r="C223" s="152"/>
      <c r="D223" s="152" t="s">
        <v>2272</v>
      </c>
      <c r="E223" s="152" t="s">
        <v>1836</v>
      </c>
      <c r="F223" s="487">
        <v>80219411</v>
      </c>
      <c r="G223" s="152" t="s">
        <v>2293</v>
      </c>
      <c r="H223" s="488">
        <v>159402052.72</v>
      </c>
      <c r="I223" s="488">
        <v>17002984.219999999</v>
      </c>
      <c r="J223" s="152"/>
      <c r="K223" s="152">
        <v>0</v>
      </c>
      <c r="L223" s="487">
        <v>56018823</v>
      </c>
      <c r="M223" s="488">
        <v>335874210.01999998</v>
      </c>
      <c r="N223" s="153">
        <v>216</v>
      </c>
      <c r="O223" s="152" t="s">
        <v>2131</v>
      </c>
      <c r="P223" s="152" t="s">
        <v>1078</v>
      </c>
      <c r="Q223" s="152" t="s">
        <v>2294</v>
      </c>
      <c r="R223" s="488"/>
      <c r="S223" s="153">
        <f t="shared" si="3"/>
        <v>232423859.94</v>
      </c>
      <c r="T223" s="153">
        <v>103450350.08</v>
      </c>
      <c r="U223" s="153">
        <v>458016000</v>
      </c>
      <c r="V223" s="153">
        <v>20328000</v>
      </c>
      <c r="W223" s="153">
        <v>814218210.01999998</v>
      </c>
      <c r="X223" s="153">
        <v>443118973.92000002</v>
      </c>
      <c r="Y223" s="153">
        <v>578328094</v>
      </c>
      <c r="Z223" s="153">
        <v>8000000</v>
      </c>
      <c r="AA223" s="153">
        <v>1029447067.92</v>
      </c>
      <c r="AB223" s="153">
        <v>342643900.56999999</v>
      </c>
      <c r="AC223" s="153">
        <v>379603978.13</v>
      </c>
      <c r="AD223" s="153">
        <v>0</v>
      </c>
      <c r="AE223" s="153">
        <v>722247878.70000005</v>
      </c>
      <c r="AF223" s="489">
        <v>91970331.319999993</v>
      </c>
    </row>
    <row r="224" spans="1:32">
      <c r="A224" s="487">
        <v>217</v>
      </c>
      <c r="B224" s="152">
        <v>2</v>
      </c>
      <c r="C224" s="152"/>
      <c r="D224" s="152" t="s">
        <v>2272</v>
      </c>
      <c r="E224" s="152" t="s">
        <v>1840</v>
      </c>
      <c r="F224" s="487">
        <v>80219501</v>
      </c>
      <c r="G224" s="152" t="s">
        <v>2295</v>
      </c>
      <c r="H224" s="488">
        <v>34881629.799999997</v>
      </c>
      <c r="I224" s="488">
        <v>335760.5</v>
      </c>
      <c r="J224" s="152"/>
      <c r="K224" s="152">
        <v>0</v>
      </c>
      <c r="L224" s="152">
        <v>0</v>
      </c>
      <c r="M224" s="488">
        <v>90902614.040000007</v>
      </c>
      <c r="N224" s="153">
        <v>217</v>
      </c>
      <c r="O224" s="152" t="s">
        <v>2131</v>
      </c>
      <c r="P224" s="152" t="s">
        <v>1078</v>
      </c>
      <c r="Q224" s="152" t="s">
        <v>2296</v>
      </c>
      <c r="R224" s="488"/>
      <c r="S224" s="153">
        <f t="shared" si="3"/>
        <v>35217390.299999997</v>
      </c>
      <c r="T224" s="153">
        <v>55685223.740000002</v>
      </c>
      <c r="U224" s="153">
        <v>274307770</v>
      </c>
      <c r="V224" s="153">
        <v>17661000</v>
      </c>
      <c r="W224" s="153">
        <v>382871384.04000002</v>
      </c>
      <c r="X224" s="153">
        <v>233342270</v>
      </c>
      <c r="Y224" s="153">
        <v>163803500</v>
      </c>
      <c r="Z224" s="153">
        <v>0</v>
      </c>
      <c r="AA224" s="153">
        <v>397145770</v>
      </c>
      <c r="AB224" s="153">
        <v>211218826.03999999</v>
      </c>
      <c r="AC224" s="153">
        <v>107257557.93000001</v>
      </c>
      <c r="AD224" s="153">
        <v>0</v>
      </c>
      <c r="AE224" s="153">
        <v>318476383.97000003</v>
      </c>
      <c r="AF224" s="489">
        <v>64395000.07</v>
      </c>
    </row>
    <row r="225" spans="1:32">
      <c r="A225" s="487">
        <v>218</v>
      </c>
      <c r="B225" s="152">
        <v>2</v>
      </c>
      <c r="C225" s="152"/>
      <c r="D225" s="152" t="s">
        <v>2272</v>
      </c>
      <c r="E225" s="152" t="s">
        <v>1840</v>
      </c>
      <c r="F225" s="487">
        <v>80219502</v>
      </c>
      <c r="G225" s="152" t="s">
        <v>2297</v>
      </c>
      <c r="H225" s="487">
        <v>32750000</v>
      </c>
      <c r="I225" s="487">
        <v>46491436</v>
      </c>
      <c r="J225" s="152"/>
      <c r="K225" s="152">
        <v>0</v>
      </c>
      <c r="L225" s="152">
        <v>0</v>
      </c>
      <c r="M225" s="488">
        <v>139640468.84</v>
      </c>
      <c r="N225" s="153">
        <v>218</v>
      </c>
      <c r="O225" s="152" t="s">
        <v>2131</v>
      </c>
      <c r="P225" s="152" t="s">
        <v>1078</v>
      </c>
      <c r="Q225" s="152" t="s">
        <v>2298</v>
      </c>
      <c r="R225" s="488"/>
      <c r="S225" s="153">
        <f t="shared" si="3"/>
        <v>79241436</v>
      </c>
      <c r="T225" s="153">
        <v>60399032.840000004</v>
      </c>
      <c r="U225" s="153">
        <v>280456080</v>
      </c>
      <c r="V225" s="153">
        <v>20163000</v>
      </c>
      <c r="W225" s="153">
        <v>440259548.83999997</v>
      </c>
      <c r="X225" s="153">
        <v>263589166</v>
      </c>
      <c r="Y225" s="153">
        <v>250623000</v>
      </c>
      <c r="Z225" s="153">
        <v>0</v>
      </c>
      <c r="AA225" s="153">
        <v>514212166</v>
      </c>
      <c r="AB225" s="153">
        <v>197742981.47</v>
      </c>
      <c r="AC225" s="153">
        <v>70902972.609999999</v>
      </c>
      <c r="AD225" s="153">
        <v>0</v>
      </c>
      <c r="AE225" s="153">
        <v>268645954.07999998</v>
      </c>
      <c r="AF225" s="489">
        <v>171613594.75999999</v>
      </c>
    </row>
    <row r="226" spans="1:32">
      <c r="A226" s="487">
        <v>219</v>
      </c>
      <c r="B226" s="152">
        <v>2</v>
      </c>
      <c r="C226" s="152"/>
      <c r="D226" s="152" t="s">
        <v>2272</v>
      </c>
      <c r="E226" s="152" t="s">
        <v>1840</v>
      </c>
      <c r="F226" s="487">
        <v>80219503</v>
      </c>
      <c r="G226" s="152" t="s">
        <v>2299</v>
      </c>
      <c r="H226" s="488">
        <v>198865378.66999999</v>
      </c>
      <c r="I226" s="488">
        <v>19442764.899999999</v>
      </c>
      <c r="J226" s="152"/>
      <c r="K226" s="152">
        <v>0</v>
      </c>
      <c r="L226" s="152">
        <v>0</v>
      </c>
      <c r="M226" s="488">
        <v>288712506.67000002</v>
      </c>
      <c r="N226" s="153">
        <v>219</v>
      </c>
      <c r="O226" s="152" t="s">
        <v>2131</v>
      </c>
      <c r="P226" s="152" t="s">
        <v>1078</v>
      </c>
      <c r="Q226" s="152" t="s">
        <v>2300</v>
      </c>
      <c r="R226" s="488"/>
      <c r="S226" s="153">
        <f t="shared" si="3"/>
        <v>218308143.56999999</v>
      </c>
      <c r="T226" s="153">
        <v>70404363.099999994</v>
      </c>
      <c r="U226" s="153">
        <v>271821810</v>
      </c>
      <c r="V226" s="153">
        <v>12169000</v>
      </c>
      <c r="W226" s="153">
        <v>572703316.66999996</v>
      </c>
      <c r="X226" s="153">
        <v>259683810</v>
      </c>
      <c r="Y226" s="153">
        <v>328964000</v>
      </c>
      <c r="Z226" s="153">
        <v>0</v>
      </c>
      <c r="AA226" s="153">
        <v>588647810</v>
      </c>
      <c r="AB226" s="153">
        <v>191514290.44</v>
      </c>
      <c r="AC226" s="153">
        <v>181954509.96000001</v>
      </c>
      <c r="AD226" s="153">
        <v>0</v>
      </c>
      <c r="AE226" s="153">
        <v>373468800.39999998</v>
      </c>
      <c r="AF226" s="489">
        <v>199234516.27000001</v>
      </c>
    </row>
    <row r="227" spans="1:32">
      <c r="A227" s="487">
        <v>220</v>
      </c>
      <c r="B227" s="152">
        <v>2</v>
      </c>
      <c r="C227" s="152"/>
      <c r="D227" s="152" t="s">
        <v>2272</v>
      </c>
      <c r="E227" s="152" t="s">
        <v>1840</v>
      </c>
      <c r="F227" s="487">
        <v>80219504</v>
      </c>
      <c r="G227" s="152" t="s">
        <v>2301</v>
      </c>
      <c r="H227" s="488">
        <v>78201740.819999993</v>
      </c>
      <c r="I227" s="487">
        <v>2687865</v>
      </c>
      <c r="J227" s="152"/>
      <c r="K227" s="152">
        <v>0</v>
      </c>
      <c r="L227" s="152">
        <v>0</v>
      </c>
      <c r="M227" s="488">
        <v>140246291.88999999</v>
      </c>
      <c r="N227" s="153">
        <v>220</v>
      </c>
      <c r="O227" s="152" t="s">
        <v>2131</v>
      </c>
      <c r="P227" s="152" t="s">
        <v>1078</v>
      </c>
      <c r="Q227" s="152" t="s">
        <v>2302</v>
      </c>
      <c r="R227" s="488"/>
      <c r="S227" s="153">
        <f t="shared" si="3"/>
        <v>80889605.819999993</v>
      </c>
      <c r="T227" s="153">
        <v>59356686.07</v>
      </c>
      <c r="U227" s="153">
        <v>207203999.97999999</v>
      </c>
      <c r="V227" s="153">
        <v>19964000</v>
      </c>
      <c r="W227" s="153">
        <v>367414291.87</v>
      </c>
      <c r="X227" s="153">
        <v>202073600</v>
      </c>
      <c r="Y227" s="153">
        <v>183751740.81999999</v>
      </c>
      <c r="Z227" s="153">
        <v>0</v>
      </c>
      <c r="AA227" s="153">
        <v>385825340.81999999</v>
      </c>
      <c r="AB227" s="153">
        <v>133838670.81999999</v>
      </c>
      <c r="AC227" s="153">
        <v>127668091.15000001</v>
      </c>
      <c r="AD227" s="153">
        <v>0</v>
      </c>
      <c r="AE227" s="153">
        <v>261506761.97</v>
      </c>
      <c r="AF227" s="489">
        <v>105907529.90000001</v>
      </c>
    </row>
    <row r="228" spans="1:32">
      <c r="A228" s="487">
        <v>221</v>
      </c>
      <c r="B228" s="152">
        <v>2</v>
      </c>
      <c r="C228" s="152"/>
      <c r="D228" s="152" t="s">
        <v>2272</v>
      </c>
      <c r="E228" s="152" t="s">
        <v>1840</v>
      </c>
      <c r="F228" s="487">
        <v>80219505</v>
      </c>
      <c r="G228" s="152" t="s">
        <v>2303</v>
      </c>
      <c r="H228" s="488">
        <v>73684180.049999997</v>
      </c>
      <c r="I228" s="488">
        <v>440364.65</v>
      </c>
      <c r="J228" s="152"/>
      <c r="K228" s="152">
        <v>0</v>
      </c>
      <c r="L228" s="152">
        <v>0</v>
      </c>
      <c r="M228" s="488">
        <v>125824544.7</v>
      </c>
      <c r="N228" s="153">
        <v>221</v>
      </c>
      <c r="O228" s="152" t="s">
        <v>2131</v>
      </c>
      <c r="P228" s="152" t="s">
        <v>1078</v>
      </c>
      <c r="Q228" s="152" t="s">
        <v>2304</v>
      </c>
      <c r="R228" s="488"/>
      <c r="S228" s="153">
        <f t="shared" si="3"/>
        <v>74124544.700000003</v>
      </c>
      <c r="T228" s="153">
        <v>51700000</v>
      </c>
      <c r="U228" s="153">
        <v>193321270</v>
      </c>
      <c r="V228" s="153">
        <v>19953000</v>
      </c>
      <c r="W228" s="153">
        <v>339098814.69999999</v>
      </c>
      <c r="X228" s="153">
        <v>211218492.09999999</v>
      </c>
      <c r="Y228" s="153">
        <v>137877169.56999999</v>
      </c>
      <c r="Z228" s="153">
        <v>0</v>
      </c>
      <c r="AA228" s="153">
        <v>349095661.67000002</v>
      </c>
      <c r="AB228" s="153">
        <v>143950203.47999999</v>
      </c>
      <c r="AC228" s="153">
        <v>96118949.439999998</v>
      </c>
      <c r="AD228" s="153">
        <v>0</v>
      </c>
      <c r="AE228" s="153">
        <v>240069152.91999999</v>
      </c>
      <c r="AF228" s="489">
        <v>99029661.780000001</v>
      </c>
    </row>
    <row r="229" spans="1:32">
      <c r="A229" s="487">
        <v>222</v>
      </c>
      <c r="B229" s="152">
        <v>2</v>
      </c>
      <c r="C229" s="152"/>
      <c r="D229" s="152" t="s">
        <v>2272</v>
      </c>
      <c r="E229" s="152" t="s">
        <v>1840</v>
      </c>
      <c r="F229" s="487">
        <v>80219506</v>
      </c>
      <c r="G229" s="152" t="s">
        <v>2305</v>
      </c>
      <c r="H229" s="152">
        <v>0</v>
      </c>
      <c r="I229" s="488">
        <v>148633549.81999999</v>
      </c>
      <c r="J229" s="152"/>
      <c r="K229" s="152">
        <v>0</v>
      </c>
      <c r="L229" s="152">
        <v>0</v>
      </c>
      <c r="M229" s="488">
        <v>208881856.02000001</v>
      </c>
      <c r="N229" s="153">
        <v>222</v>
      </c>
      <c r="O229" s="152" t="s">
        <v>2131</v>
      </c>
      <c r="P229" s="152" t="s">
        <v>1078</v>
      </c>
      <c r="Q229" s="152" t="s">
        <v>2306</v>
      </c>
      <c r="R229" s="488"/>
      <c r="S229" s="153">
        <f t="shared" si="3"/>
        <v>148633549.81999999</v>
      </c>
      <c r="T229" s="153">
        <v>60248306.200000003</v>
      </c>
      <c r="U229" s="153">
        <v>225788540</v>
      </c>
      <c r="V229" s="153">
        <v>19968000</v>
      </c>
      <c r="W229" s="153">
        <v>454638396.01999998</v>
      </c>
      <c r="X229" s="153">
        <v>208794361</v>
      </c>
      <c r="Y229" s="153">
        <v>263083194</v>
      </c>
      <c r="Z229" s="153">
        <v>0</v>
      </c>
      <c r="AA229" s="153">
        <v>471877555</v>
      </c>
      <c r="AB229" s="153">
        <v>177231050.47</v>
      </c>
      <c r="AC229" s="153">
        <v>220842867.93000001</v>
      </c>
      <c r="AD229" s="153">
        <v>0</v>
      </c>
      <c r="AE229" s="153">
        <v>398073918.39999998</v>
      </c>
      <c r="AF229" s="489">
        <v>56564477.619999997</v>
      </c>
    </row>
    <row r="230" spans="1:32">
      <c r="A230" s="487">
        <v>223</v>
      </c>
      <c r="B230" s="152">
        <v>2</v>
      </c>
      <c r="C230" s="152"/>
      <c r="D230" s="152" t="s">
        <v>2272</v>
      </c>
      <c r="E230" s="152" t="s">
        <v>1840</v>
      </c>
      <c r="F230" s="487">
        <v>80219507</v>
      </c>
      <c r="G230" s="152" t="s">
        <v>2307</v>
      </c>
      <c r="H230" s="488">
        <v>3078632.41</v>
      </c>
      <c r="I230" s="488">
        <v>3477720.41</v>
      </c>
      <c r="J230" s="152"/>
      <c r="K230" s="152">
        <v>0</v>
      </c>
      <c r="L230" s="487">
        <v>315000</v>
      </c>
      <c r="M230" s="488">
        <v>69388816.340000004</v>
      </c>
      <c r="N230" s="153">
        <v>223</v>
      </c>
      <c r="O230" s="152" t="s">
        <v>2131</v>
      </c>
      <c r="P230" s="152" t="s">
        <v>1078</v>
      </c>
      <c r="Q230" s="152" t="s">
        <v>2308</v>
      </c>
      <c r="R230" s="488"/>
      <c r="S230" s="153">
        <f t="shared" si="3"/>
        <v>6871352.8200000003</v>
      </c>
      <c r="T230" s="153">
        <v>62517463.520000003</v>
      </c>
      <c r="U230" s="153">
        <v>299922080</v>
      </c>
      <c r="V230" s="153">
        <v>18169000</v>
      </c>
      <c r="W230" s="153">
        <v>387479896.33999997</v>
      </c>
      <c r="X230" s="153">
        <v>223713634</v>
      </c>
      <c r="Y230" s="153">
        <v>183194766</v>
      </c>
      <c r="Z230" s="153">
        <v>0</v>
      </c>
      <c r="AA230" s="153">
        <v>406908400</v>
      </c>
      <c r="AB230" s="153">
        <v>213266570.91999999</v>
      </c>
      <c r="AC230" s="153">
        <v>178924580</v>
      </c>
      <c r="AD230" s="153">
        <v>0</v>
      </c>
      <c r="AE230" s="153">
        <v>392191150.92000002</v>
      </c>
      <c r="AF230" s="489">
        <v>-4711254.58</v>
      </c>
    </row>
    <row r="231" spans="1:32">
      <c r="A231" s="487">
        <v>224</v>
      </c>
      <c r="B231" s="152">
        <v>2</v>
      </c>
      <c r="C231" s="152"/>
      <c r="D231" s="152" t="s">
        <v>2272</v>
      </c>
      <c r="E231" s="152" t="s">
        <v>1840</v>
      </c>
      <c r="F231" s="487">
        <v>80219508</v>
      </c>
      <c r="G231" s="152" t="s">
        <v>2309</v>
      </c>
      <c r="H231" s="488">
        <v>71265186.180000007</v>
      </c>
      <c r="I231" s="488">
        <v>7265070.4199999999</v>
      </c>
      <c r="J231" s="152"/>
      <c r="K231" s="152">
        <v>0</v>
      </c>
      <c r="L231" s="152">
        <v>0</v>
      </c>
      <c r="M231" s="488">
        <v>158343576.68000001</v>
      </c>
      <c r="N231" s="153">
        <v>224</v>
      </c>
      <c r="O231" s="152" t="s">
        <v>2131</v>
      </c>
      <c r="P231" s="152" t="s">
        <v>1078</v>
      </c>
      <c r="Q231" s="152" t="s">
        <v>2310</v>
      </c>
      <c r="R231" s="488"/>
      <c r="S231" s="153">
        <f t="shared" si="3"/>
        <v>78530256.600000009</v>
      </c>
      <c r="T231" s="153">
        <v>79813320.079999998</v>
      </c>
      <c r="U231" s="153">
        <v>246288270</v>
      </c>
      <c r="V231" s="153">
        <v>20168000</v>
      </c>
      <c r="W231" s="153">
        <v>424799846.68000001</v>
      </c>
      <c r="X231" s="153">
        <v>242163536.59999999</v>
      </c>
      <c r="Y231" s="153">
        <v>173972000</v>
      </c>
      <c r="Z231" s="153">
        <v>0</v>
      </c>
      <c r="AA231" s="153">
        <v>416135536.60000002</v>
      </c>
      <c r="AB231" s="153">
        <v>190736076.65000001</v>
      </c>
      <c r="AC231" s="153">
        <v>124253054</v>
      </c>
      <c r="AD231" s="153">
        <v>0</v>
      </c>
      <c r="AE231" s="153">
        <v>314989130.64999998</v>
      </c>
      <c r="AF231" s="489">
        <v>109810716.03</v>
      </c>
    </row>
    <row r="232" spans="1:32">
      <c r="A232" s="487">
        <v>225</v>
      </c>
      <c r="B232" s="152">
        <v>2</v>
      </c>
      <c r="C232" s="152"/>
      <c r="D232" s="152" t="s">
        <v>2272</v>
      </c>
      <c r="E232" s="152" t="s">
        <v>1840</v>
      </c>
      <c r="F232" s="487">
        <v>80219509</v>
      </c>
      <c r="G232" s="152" t="s">
        <v>2311</v>
      </c>
      <c r="H232" s="488">
        <v>33702407.240000002</v>
      </c>
      <c r="I232" s="488">
        <v>4376696.2699999996</v>
      </c>
      <c r="J232" s="152"/>
      <c r="K232" s="152">
        <v>0</v>
      </c>
      <c r="L232" s="152">
        <v>0</v>
      </c>
      <c r="M232" s="488">
        <v>94261794.810000002</v>
      </c>
      <c r="N232" s="153">
        <v>225</v>
      </c>
      <c r="O232" s="152" t="s">
        <v>2131</v>
      </c>
      <c r="P232" s="152" t="s">
        <v>1078</v>
      </c>
      <c r="Q232" s="152" t="s">
        <v>2312</v>
      </c>
      <c r="R232" s="488"/>
      <c r="S232" s="153">
        <f t="shared" si="3"/>
        <v>38079103.510000005</v>
      </c>
      <c r="T232" s="153">
        <v>56182691.299999997</v>
      </c>
      <c r="U232" s="153">
        <v>225718410</v>
      </c>
      <c r="V232" s="153">
        <v>11959000</v>
      </c>
      <c r="W232" s="153">
        <v>331939204.81</v>
      </c>
      <c r="X232" s="153">
        <v>229066506</v>
      </c>
      <c r="Y232" s="153">
        <v>129751180</v>
      </c>
      <c r="Z232" s="153">
        <v>0</v>
      </c>
      <c r="AA232" s="153">
        <v>358817686</v>
      </c>
      <c r="AB232" s="153">
        <v>191987629</v>
      </c>
      <c r="AC232" s="153">
        <v>81140533</v>
      </c>
      <c r="AD232" s="153">
        <v>0</v>
      </c>
      <c r="AE232" s="153">
        <v>273128162</v>
      </c>
      <c r="AF232" s="489">
        <v>58811042.810000002</v>
      </c>
    </row>
    <row r="233" spans="1:32">
      <c r="A233" s="487">
        <v>226</v>
      </c>
      <c r="B233" s="152">
        <v>2</v>
      </c>
      <c r="C233" s="152"/>
      <c r="D233" s="152" t="s">
        <v>2313</v>
      </c>
      <c r="E233" s="152" t="s">
        <v>1836</v>
      </c>
      <c r="F233" s="487">
        <v>80220401</v>
      </c>
      <c r="G233" s="152" t="s">
        <v>2314</v>
      </c>
      <c r="H233" s="487">
        <v>1177000</v>
      </c>
      <c r="I233" s="488">
        <v>9490065.6400000006</v>
      </c>
      <c r="J233" s="152"/>
      <c r="K233" s="152">
        <v>0</v>
      </c>
      <c r="L233" s="152">
        <v>0</v>
      </c>
      <c r="M233" s="488">
        <v>97817317.310000002</v>
      </c>
      <c r="N233" s="153">
        <v>226</v>
      </c>
      <c r="O233" s="152" t="s">
        <v>2131</v>
      </c>
      <c r="P233" s="152" t="s">
        <v>1091</v>
      </c>
      <c r="Q233" s="152" t="s">
        <v>2315</v>
      </c>
      <c r="R233" s="488"/>
      <c r="S233" s="153">
        <f t="shared" si="3"/>
        <v>10667065.640000001</v>
      </c>
      <c r="T233" s="153">
        <v>87150251.670000002</v>
      </c>
      <c r="U233" s="153">
        <v>313876850</v>
      </c>
      <c r="V233" s="153">
        <v>20369000</v>
      </c>
      <c r="W233" s="153">
        <v>432063167.31</v>
      </c>
      <c r="X233" s="153">
        <v>292786402.48000002</v>
      </c>
      <c r="Y233" s="153">
        <v>158346680</v>
      </c>
      <c r="Z233" s="153">
        <v>0</v>
      </c>
      <c r="AA233" s="153">
        <v>451133082.48000002</v>
      </c>
      <c r="AB233" s="153">
        <v>242965526.47999999</v>
      </c>
      <c r="AC233" s="153">
        <v>135733007.11000001</v>
      </c>
      <c r="AD233" s="153">
        <v>0</v>
      </c>
      <c r="AE233" s="153">
        <v>378698533.58999997</v>
      </c>
      <c r="AF233" s="489">
        <v>53364633.719999999</v>
      </c>
    </row>
    <row r="234" spans="1:32">
      <c r="A234" s="487">
        <v>227</v>
      </c>
      <c r="B234" s="152">
        <v>2</v>
      </c>
      <c r="C234" s="152"/>
      <c r="D234" s="152" t="s">
        <v>2313</v>
      </c>
      <c r="E234" s="152" t="s">
        <v>1836</v>
      </c>
      <c r="F234" s="487">
        <v>80220402</v>
      </c>
      <c r="G234" s="152" t="s">
        <v>2316</v>
      </c>
      <c r="H234" s="488">
        <v>18230339.960000001</v>
      </c>
      <c r="I234" s="488">
        <v>12271514.41</v>
      </c>
      <c r="J234" s="152"/>
      <c r="K234" s="487">
        <v>400000</v>
      </c>
      <c r="L234" s="152">
        <v>0</v>
      </c>
      <c r="M234" s="488">
        <v>102947116.48</v>
      </c>
      <c r="N234" s="153">
        <v>227</v>
      </c>
      <c r="O234" s="152" t="s">
        <v>2131</v>
      </c>
      <c r="P234" s="152" t="s">
        <v>1091</v>
      </c>
      <c r="Q234" s="152" t="s">
        <v>2317</v>
      </c>
      <c r="R234" s="488"/>
      <c r="S234" s="153">
        <f t="shared" si="3"/>
        <v>30901854.370000001</v>
      </c>
      <c r="T234" s="153">
        <v>72445262.109999999</v>
      </c>
      <c r="U234" s="153">
        <v>347387540</v>
      </c>
      <c r="V234" s="153">
        <v>20366000</v>
      </c>
      <c r="W234" s="153">
        <v>471100656.48000002</v>
      </c>
      <c r="X234" s="153">
        <v>271948562.38</v>
      </c>
      <c r="Y234" s="153">
        <v>218079948</v>
      </c>
      <c r="Z234" s="153">
        <v>0</v>
      </c>
      <c r="AA234" s="153">
        <v>490028510.38</v>
      </c>
      <c r="AB234" s="153">
        <v>243867623.47999999</v>
      </c>
      <c r="AC234" s="153">
        <v>183541731.12</v>
      </c>
      <c r="AD234" s="153">
        <v>0</v>
      </c>
      <c r="AE234" s="153">
        <v>427409354.60000002</v>
      </c>
      <c r="AF234" s="489">
        <v>43691301.880000003</v>
      </c>
    </row>
    <row r="235" spans="1:32">
      <c r="A235" s="487">
        <v>228</v>
      </c>
      <c r="B235" s="152">
        <v>2</v>
      </c>
      <c r="C235" s="152"/>
      <c r="D235" s="152" t="s">
        <v>2313</v>
      </c>
      <c r="E235" s="152" t="s">
        <v>1836</v>
      </c>
      <c r="F235" s="487">
        <v>80220403</v>
      </c>
      <c r="G235" s="152" t="s">
        <v>2318</v>
      </c>
      <c r="H235" s="152">
        <v>0</v>
      </c>
      <c r="I235" s="487">
        <v>79515000</v>
      </c>
      <c r="J235" s="152"/>
      <c r="K235" s="152">
        <v>0</v>
      </c>
      <c r="L235" s="488">
        <v>7338886.2800000003</v>
      </c>
      <c r="M235" s="488">
        <v>162036765.03</v>
      </c>
      <c r="N235" s="153">
        <v>228</v>
      </c>
      <c r="O235" s="152" t="s">
        <v>2131</v>
      </c>
      <c r="P235" s="152" t="s">
        <v>1091</v>
      </c>
      <c r="Q235" s="152" t="s">
        <v>2319</v>
      </c>
      <c r="R235" s="488"/>
      <c r="S235" s="153">
        <f t="shared" si="3"/>
        <v>86853886.280000001</v>
      </c>
      <c r="T235" s="153">
        <v>75182878.75</v>
      </c>
      <c r="U235" s="153">
        <v>324842348</v>
      </c>
      <c r="V235" s="153">
        <v>20371000</v>
      </c>
      <c r="W235" s="153">
        <v>507250113.02999997</v>
      </c>
      <c r="X235" s="153">
        <v>341512350</v>
      </c>
      <c r="Y235" s="153">
        <v>203540718</v>
      </c>
      <c r="Z235" s="153">
        <v>0</v>
      </c>
      <c r="AA235" s="153">
        <v>545053068</v>
      </c>
      <c r="AB235" s="153">
        <v>289887095.82999998</v>
      </c>
      <c r="AC235" s="153">
        <v>193954133.91</v>
      </c>
      <c r="AD235" s="153">
        <v>0</v>
      </c>
      <c r="AE235" s="153">
        <v>483841229.74000001</v>
      </c>
      <c r="AF235" s="489">
        <v>23408883.289999999</v>
      </c>
    </row>
    <row r="236" spans="1:32">
      <c r="A236" s="487">
        <v>229</v>
      </c>
      <c r="B236" s="152">
        <v>2</v>
      </c>
      <c r="C236" s="152"/>
      <c r="D236" s="152" t="s">
        <v>2313</v>
      </c>
      <c r="E236" s="152" t="s">
        <v>1836</v>
      </c>
      <c r="F236" s="487">
        <v>80220404</v>
      </c>
      <c r="G236" s="152" t="s">
        <v>2320</v>
      </c>
      <c r="H236" s="488">
        <v>133764384.63</v>
      </c>
      <c r="I236" s="488">
        <v>14792915.91</v>
      </c>
      <c r="J236" s="152"/>
      <c r="K236" s="152">
        <v>0</v>
      </c>
      <c r="L236" s="487">
        <v>5748025</v>
      </c>
      <c r="M236" s="488">
        <v>238644443.22</v>
      </c>
      <c r="N236" s="153">
        <v>229</v>
      </c>
      <c r="O236" s="152" t="s">
        <v>2131</v>
      </c>
      <c r="P236" s="152" t="s">
        <v>1091</v>
      </c>
      <c r="Q236" s="152" t="s">
        <v>2321</v>
      </c>
      <c r="R236" s="488"/>
      <c r="S236" s="153">
        <f t="shared" si="3"/>
        <v>154305325.53999999</v>
      </c>
      <c r="T236" s="153">
        <v>84339117.680000007</v>
      </c>
      <c r="U236" s="153">
        <v>419202350</v>
      </c>
      <c r="V236" s="153">
        <v>20526000</v>
      </c>
      <c r="W236" s="153">
        <v>678372793.22000003</v>
      </c>
      <c r="X236" s="153">
        <v>444453232.45999998</v>
      </c>
      <c r="Y236" s="153">
        <v>249284882.16999999</v>
      </c>
      <c r="Z236" s="153">
        <v>0</v>
      </c>
      <c r="AA236" s="153">
        <v>693738114.63</v>
      </c>
      <c r="AB236" s="153">
        <v>383655762.97000003</v>
      </c>
      <c r="AC236" s="153">
        <v>236876719</v>
      </c>
      <c r="AD236" s="153">
        <v>0</v>
      </c>
      <c r="AE236" s="153">
        <v>620532481.97000003</v>
      </c>
      <c r="AF236" s="489">
        <v>57840311.25</v>
      </c>
    </row>
    <row r="237" spans="1:32">
      <c r="A237" s="487">
        <v>230</v>
      </c>
      <c r="B237" s="152">
        <v>2</v>
      </c>
      <c r="C237" s="152"/>
      <c r="D237" s="152" t="s">
        <v>2313</v>
      </c>
      <c r="E237" s="152" t="s">
        <v>1836</v>
      </c>
      <c r="F237" s="487">
        <v>80220405</v>
      </c>
      <c r="G237" s="152" t="s">
        <v>2322</v>
      </c>
      <c r="H237" s="488">
        <v>102934071.93000001</v>
      </c>
      <c r="I237" s="488">
        <v>26420965.48</v>
      </c>
      <c r="J237" s="152"/>
      <c r="K237" s="152">
        <v>0</v>
      </c>
      <c r="L237" s="152">
        <v>0</v>
      </c>
      <c r="M237" s="488">
        <v>226397906.22</v>
      </c>
      <c r="N237" s="153">
        <v>230</v>
      </c>
      <c r="O237" s="152" t="s">
        <v>2131</v>
      </c>
      <c r="P237" s="152" t="s">
        <v>1091</v>
      </c>
      <c r="Q237" s="152" t="s">
        <v>2323</v>
      </c>
      <c r="R237" s="488"/>
      <c r="S237" s="153">
        <f t="shared" si="3"/>
        <v>129355037.41000001</v>
      </c>
      <c r="T237" s="153">
        <v>97042868.810000002</v>
      </c>
      <c r="U237" s="153">
        <v>363486620</v>
      </c>
      <c r="V237" s="153">
        <v>20551000</v>
      </c>
      <c r="W237" s="153">
        <v>610435526.22000003</v>
      </c>
      <c r="X237" s="153">
        <v>385374971.93000001</v>
      </c>
      <c r="Y237" s="153">
        <v>243831000</v>
      </c>
      <c r="Z237" s="153">
        <v>0</v>
      </c>
      <c r="AA237" s="153">
        <v>629205971.92999995</v>
      </c>
      <c r="AB237" s="153">
        <v>277205247.72000003</v>
      </c>
      <c r="AC237" s="153">
        <v>198572785.87</v>
      </c>
      <c r="AD237" s="153">
        <v>0</v>
      </c>
      <c r="AE237" s="153">
        <v>475778033.58999997</v>
      </c>
      <c r="AF237" s="489">
        <v>134657492.63</v>
      </c>
    </row>
    <row r="238" spans="1:32">
      <c r="A238" s="487">
        <v>231</v>
      </c>
      <c r="B238" s="152">
        <v>2</v>
      </c>
      <c r="C238" s="152"/>
      <c r="D238" s="152" t="s">
        <v>2313</v>
      </c>
      <c r="E238" s="152" t="s">
        <v>1836</v>
      </c>
      <c r="F238" s="487">
        <v>80220406</v>
      </c>
      <c r="G238" s="152" t="s">
        <v>2324</v>
      </c>
      <c r="H238" s="487">
        <v>29187030</v>
      </c>
      <c r="I238" s="488">
        <v>28284880.25</v>
      </c>
      <c r="J238" s="152"/>
      <c r="K238" s="487">
        <v>15959229</v>
      </c>
      <c r="L238" s="152">
        <v>0</v>
      </c>
      <c r="M238" s="488">
        <v>122092337.56999999</v>
      </c>
      <c r="N238" s="153">
        <v>231</v>
      </c>
      <c r="O238" s="152" t="s">
        <v>2131</v>
      </c>
      <c r="P238" s="152" t="s">
        <v>1091</v>
      </c>
      <c r="Q238" s="152" t="s">
        <v>2325</v>
      </c>
      <c r="R238" s="488"/>
      <c r="S238" s="153">
        <f t="shared" si="3"/>
        <v>73431139.25</v>
      </c>
      <c r="T238" s="153">
        <v>64620427.32</v>
      </c>
      <c r="U238" s="153">
        <v>335084270</v>
      </c>
      <c r="V238" s="153">
        <v>20294000</v>
      </c>
      <c r="W238" s="153">
        <v>493429836.56999999</v>
      </c>
      <c r="X238" s="153">
        <v>332966050</v>
      </c>
      <c r="Y238" s="153">
        <v>189994303</v>
      </c>
      <c r="Z238" s="153">
        <v>2000000</v>
      </c>
      <c r="AA238" s="153">
        <v>524960353</v>
      </c>
      <c r="AB238" s="153">
        <v>291790388.85000002</v>
      </c>
      <c r="AC238" s="153">
        <v>159353960</v>
      </c>
      <c r="AD238" s="153">
        <v>2000000</v>
      </c>
      <c r="AE238" s="153">
        <v>453144348.85000002</v>
      </c>
      <c r="AF238" s="489">
        <v>40285487.719999999</v>
      </c>
    </row>
    <row r="239" spans="1:32">
      <c r="A239" s="487">
        <v>232</v>
      </c>
      <c r="B239" s="152">
        <v>2</v>
      </c>
      <c r="C239" s="152"/>
      <c r="D239" s="152" t="s">
        <v>2313</v>
      </c>
      <c r="E239" s="152" t="s">
        <v>1836</v>
      </c>
      <c r="F239" s="487">
        <v>80220407</v>
      </c>
      <c r="G239" s="152" t="s">
        <v>2326</v>
      </c>
      <c r="H239" s="488">
        <v>114898287.09999999</v>
      </c>
      <c r="I239" s="488">
        <v>71763465.129999995</v>
      </c>
      <c r="J239" s="152"/>
      <c r="K239" s="152">
        <v>0</v>
      </c>
      <c r="L239" s="152">
        <v>0</v>
      </c>
      <c r="M239" s="488">
        <v>357764091.47000003</v>
      </c>
      <c r="N239" s="153">
        <v>232</v>
      </c>
      <c r="O239" s="152" t="s">
        <v>2131</v>
      </c>
      <c r="P239" s="152" t="s">
        <v>1091</v>
      </c>
      <c r="Q239" s="152" t="s">
        <v>2327</v>
      </c>
      <c r="R239" s="488"/>
      <c r="S239" s="153">
        <f t="shared" si="3"/>
        <v>186661752.22999999</v>
      </c>
      <c r="T239" s="153">
        <v>171102339.24000001</v>
      </c>
      <c r="U239" s="153">
        <v>573762270</v>
      </c>
      <c r="V239" s="153">
        <v>20987000</v>
      </c>
      <c r="W239" s="153">
        <v>952513361.47000003</v>
      </c>
      <c r="X239" s="153">
        <v>699290799.85000002</v>
      </c>
      <c r="Y239" s="153">
        <v>824487514.61000001</v>
      </c>
      <c r="Z239" s="153">
        <v>0</v>
      </c>
      <c r="AA239" s="153">
        <v>1523778314.46</v>
      </c>
      <c r="AB239" s="153">
        <v>509632069.94</v>
      </c>
      <c r="AC239" s="153">
        <v>313661172</v>
      </c>
      <c r="AD239" s="153">
        <v>0</v>
      </c>
      <c r="AE239" s="153">
        <v>823293241.94000006</v>
      </c>
      <c r="AF239" s="489">
        <v>129220119.53</v>
      </c>
    </row>
    <row r="240" spans="1:32">
      <c r="A240" s="487">
        <v>233</v>
      </c>
      <c r="B240" s="152">
        <v>2</v>
      </c>
      <c r="C240" s="152"/>
      <c r="D240" s="152" t="s">
        <v>2313</v>
      </c>
      <c r="E240" s="152" t="s">
        <v>1836</v>
      </c>
      <c r="F240" s="487">
        <v>80220408</v>
      </c>
      <c r="G240" s="152" t="s">
        <v>2328</v>
      </c>
      <c r="H240" s="488">
        <v>93239919.079999998</v>
      </c>
      <c r="I240" s="488">
        <v>8250913.9299999997</v>
      </c>
      <c r="J240" s="152"/>
      <c r="K240" s="152">
        <v>0</v>
      </c>
      <c r="L240" s="152">
        <v>0</v>
      </c>
      <c r="M240" s="488">
        <v>167783286.88</v>
      </c>
      <c r="N240" s="153">
        <v>233</v>
      </c>
      <c r="O240" s="152" t="s">
        <v>2131</v>
      </c>
      <c r="P240" s="152" t="s">
        <v>1091</v>
      </c>
      <c r="Q240" s="152" t="s">
        <v>2329</v>
      </c>
      <c r="R240" s="488"/>
      <c r="S240" s="153">
        <f t="shared" si="3"/>
        <v>101490833.00999999</v>
      </c>
      <c r="T240" s="153">
        <v>66292453.869999997</v>
      </c>
      <c r="U240" s="153">
        <v>327957080</v>
      </c>
      <c r="V240" s="153">
        <v>20163000</v>
      </c>
      <c r="W240" s="153">
        <v>515903366.88</v>
      </c>
      <c r="X240" s="153">
        <v>274101146.92000002</v>
      </c>
      <c r="Y240" s="153">
        <v>252689962.16</v>
      </c>
      <c r="Z240" s="153">
        <v>0</v>
      </c>
      <c r="AA240" s="153">
        <v>526791109.07999998</v>
      </c>
      <c r="AB240" s="153">
        <v>210442955.84999999</v>
      </c>
      <c r="AC240" s="153">
        <v>190604074</v>
      </c>
      <c r="AD240" s="153">
        <v>0</v>
      </c>
      <c r="AE240" s="153">
        <v>401047029.85000002</v>
      </c>
      <c r="AF240" s="489">
        <v>114856337.03</v>
      </c>
    </row>
    <row r="241" spans="1:32">
      <c r="A241" s="487">
        <v>234</v>
      </c>
      <c r="B241" s="152">
        <v>2</v>
      </c>
      <c r="C241" s="152"/>
      <c r="D241" s="152" t="s">
        <v>2313</v>
      </c>
      <c r="E241" s="152" t="s">
        <v>1836</v>
      </c>
      <c r="F241" s="487">
        <v>80220409</v>
      </c>
      <c r="G241" s="152" t="s">
        <v>2330</v>
      </c>
      <c r="H241" s="152">
        <v>0</v>
      </c>
      <c r="I241" s="488">
        <v>56950181.289999999</v>
      </c>
      <c r="J241" s="152"/>
      <c r="K241" s="152">
        <v>0</v>
      </c>
      <c r="L241" s="152">
        <v>0</v>
      </c>
      <c r="M241" s="488">
        <v>130264729.62</v>
      </c>
      <c r="N241" s="153">
        <v>234</v>
      </c>
      <c r="O241" s="152" t="s">
        <v>2131</v>
      </c>
      <c r="P241" s="152" t="s">
        <v>1091</v>
      </c>
      <c r="Q241" s="152" t="s">
        <v>2331</v>
      </c>
      <c r="R241" s="488"/>
      <c r="S241" s="153">
        <f t="shared" si="3"/>
        <v>56950181.289999999</v>
      </c>
      <c r="T241" s="153">
        <v>73314548.329999998</v>
      </c>
      <c r="U241" s="153">
        <v>327507540</v>
      </c>
      <c r="V241" s="153">
        <v>20361000</v>
      </c>
      <c r="W241" s="153">
        <v>478133269.62</v>
      </c>
      <c r="X241" s="153">
        <v>292237773.88999999</v>
      </c>
      <c r="Y241" s="153">
        <v>204789138</v>
      </c>
      <c r="Z241" s="153">
        <v>0</v>
      </c>
      <c r="AA241" s="153">
        <v>497026911.88999999</v>
      </c>
      <c r="AB241" s="153">
        <v>235815675.66999999</v>
      </c>
      <c r="AC241" s="153">
        <v>192858820.53999999</v>
      </c>
      <c r="AD241" s="153">
        <v>0</v>
      </c>
      <c r="AE241" s="153">
        <v>428674496.20999998</v>
      </c>
      <c r="AF241" s="489">
        <v>49458773.409999996</v>
      </c>
    </row>
    <row r="242" spans="1:32">
      <c r="A242" s="487">
        <v>235</v>
      </c>
      <c r="B242" s="152">
        <v>2</v>
      </c>
      <c r="C242" s="152"/>
      <c r="D242" s="152" t="s">
        <v>2313</v>
      </c>
      <c r="E242" s="152" t="s">
        <v>1836</v>
      </c>
      <c r="F242" s="487">
        <v>80220410</v>
      </c>
      <c r="G242" s="152" t="s">
        <v>2332</v>
      </c>
      <c r="H242" s="152">
        <v>0</v>
      </c>
      <c r="I242" s="487">
        <v>132587048</v>
      </c>
      <c r="J242" s="152"/>
      <c r="K242" s="152">
        <v>0</v>
      </c>
      <c r="L242" s="152">
        <v>0</v>
      </c>
      <c r="M242" s="488">
        <v>216565304.41999999</v>
      </c>
      <c r="N242" s="153">
        <v>235</v>
      </c>
      <c r="O242" s="152" t="s">
        <v>2131</v>
      </c>
      <c r="P242" s="152" t="s">
        <v>1091</v>
      </c>
      <c r="Q242" s="152" t="s">
        <v>2333</v>
      </c>
      <c r="R242" s="488"/>
      <c r="S242" s="153">
        <f t="shared" si="3"/>
        <v>132587048</v>
      </c>
      <c r="T242" s="153">
        <v>83978256.420000002</v>
      </c>
      <c r="U242" s="153">
        <v>316997810</v>
      </c>
      <c r="V242" s="153">
        <v>20369000</v>
      </c>
      <c r="W242" s="153">
        <v>553932114.41999996</v>
      </c>
      <c r="X242" s="153">
        <v>298724102</v>
      </c>
      <c r="Y242" s="153">
        <v>244739106</v>
      </c>
      <c r="Z242" s="153">
        <v>0</v>
      </c>
      <c r="AA242" s="153">
        <v>543463208</v>
      </c>
      <c r="AB242" s="153">
        <v>273842188.25999999</v>
      </c>
      <c r="AC242" s="153">
        <v>211223745.24000001</v>
      </c>
      <c r="AD242" s="153">
        <v>0</v>
      </c>
      <c r="AE242" s="153">
        <v>485065933.5</v>
      </c>
      <c r="AF242" s="489">
        <v>68866180.920000002</v>
      </c>
    </row>
    <row r="243" spans="1:32">
      <c r="A243" s="487">
        <v>236</v>
      </c>
      <c r="B243" s="152">
        <v>2</v>
      </c>
      <c r="C243" s="152"/>
      <c r="D243" s="152" t="s">
        <v>2313</v>
      </c>
      <c r="E243" s="152" t="s">
        <v>1836</v>
      </c>
      <c r="F243" s="487">
        <v>80220411</v>
      </c>
      <c r="G243" s="152" t="s">
        <v>2334</v>
      </c>
      <c r="H243" s="488">
        <v>4761048.05</v>
      </c>
      <c r="I243" s="488">
        <v>42145192.25</v>
      </c>
      <c r="J243" s="152"/>
      <c r="K243" s="152">
        <v>0</v>
      </c>
      <c r="L243" s="152">
        <v>0</v>
      </c>
      <c r="M243" s="488">
        <v>138134797.83000001</v>
      </c>
      <c r="N243" s="153">
        <v>236</v>
      </c>
      <c r="O243" s="152" t="s">
        <v>2131</v>
      </c>
      <c r="P243" s="152" t="s">
        <v>1091</v>
      </c>
      <c r="Q243" s="152" t="s">
        <v>2335</v>
      </c>
      <c r="R243" s="488"/>
      <c r="S243" s="153">
        <f t="shared" si="3"/>
        <v>46906240.299999997</v>
      </c>
      <c r="T243" s="153">
        <v>91228557.530000001</v>
      </c>
      <c r="U243" s="153">
        <v>394599622</v>
      </c>
      <c r="V243" s="153">
        <v>20362000</v>
      </c>
      <c r="W243" s="153">
        <v>553096419.83000004</v>
      </c>
      <c r="X243" s="153">
        <v>309276013</v>
      </c>
      <c r="Y243" s="153">
        <v>332679917</v>
      </c>
      <c r="Z243" s="153">
        <v>0</v>
      </c>
      <c r="AA243" s="153">
        <v>641955930</v>
      </c>
      <c r="AB243" s="153">
        <v>282525314.39999998</v>
      </c>
      <c r="AC243" s="153">
        <v>256788387.47999999</v>
      </c>
      <c r="AD243" s="153">
        <v>0</v>
      </c>
      <c r="AE243" s="153">
        <v>539313701.88</v>
      </c>
      <c r="AF243" s="489">
        <v>13782717.949999999</v>
      </c>
    </row>
    <row r="244" spans="1:32">
      <c r="A244" s="487">
        <v>237</v>
      </c>
      <c r="B244" s="152">
        <v>2</v>
      </c>
      <c r="C244" s="152"/>
      <c r="D244" s="152" t="s">
        <v>2313</v>
      </c>
      <c r="E244" s="152" t="s">
        <v>1836</v>
      </c>
      <c r="F244" s="487">
        <v>80220412</v>
      </c>
      <c r="G244" s="152" t="s">
        <v>2336</v>
      </c>
      <c r="H244" s="488">
        <v>64184534.82</v>
      </c>
      <c r="I244" s="488">
        <v>7222074.3799999999</v>
      </c>
      <c r="J244" s="152"/>
      <c r="K244" s="152">
        <v>0</v>
      </c>
      <c r="L244" s="152">
        <v>0</v>
      </c>
      <c r="M244" s="488">
        <v>123494160.31999999</v>
      </c>
      <c r="N244" s="153">
        <v>237</v>
      </c>
      <c r="O244" s="152" t="s">
        <v>2131</v>
      </c>
      <c r="P244" s="152" t="s">
        <v>1091</v>
      </c>
      <c r="Q244" s="152" t="s">
        <v>2337</v>
      </c>
      <c r="R244" s="488"/>
      <c r="S244" s="153">
        <f t="shared" si="3"/>
        <v>71406609.200000003</v>
      </c>
      <c r="T244" s="153">
        <v>52087551.119999997</v>
      </c>
      <c r="U244" s="153">
        <v>259274746.66</v>
      </c>
      <c r="V244" s="153">
        <v>13436666</v>
      </c>
      <c r="W244" s="153">
        <v>396205572.98000002</v>
      </c>
      <c r="X244" s="153">
        <v>244855119</v>
      </c>
      <c r="Y244" s="153">
        <v>189058000</v>
      </c>
      <c r="Z244" s="153">
        <v>0</v>
      </c>
      <c r="AA244" s="153">
        <v>433913119</v>
      </c>
      <c r="AB244" s="153">
        <v>192825159.99000001</v>
      </c>
      <c r="AC244" s="153">
        <v>172149984.46000001</v>
      </c>
      <c r="AD244" s="153">
        <v>0</v>
      </c>
      <c r="AE244" s="153">
        <v>364975144.44999999</v>
      </c>
      <c r="AF244" s="489">
        <v>31230428.530000001</v>
      </c>
    </row>
    <row r="245" spans="1:32">
      <c r="A245" s="487">
        <v>238</v>
      </c>
      <c r="B245" s="152">
        <v>2</v>
      </c>
      <c r="C245" s="152"/>
      <c r="D245" s="152" t="s">
        <v>2313</v>
      </c>
      <c r="E245" s="152" t="s">
        <v>1836</v>
      </c>
      <c r="F245" s="487">
        <v>80220413</v>
      </c>
      <c r="G245" s="152" t="s">
        <v>2338</v>
      </c>
      <c r="H245" s="488">
        <v>29775144.18</v>
      </c>
      <c r="I245" s="488">
        <v>15384701.43</v>
      </c>
      <c r="J245" s="152"/>
      <c r="K245" s="152">
        <v>0</v>
      </c>
      <c r="L245" s="152">
        <v>0</v>
      </c>
      <c r="M245" s="488">
        <v>118044595.19</v>
      </c>
      <c r="N245" s="153">
        <v>238</v>
      </c>
      <c r="O245" s="152" t="s">
        <v>2131</v>
      </c>
      <c r="P245" s="152" t="s">
        <v>1091</v>
      </c>
      <c r="Q245" s="152" t="s">
        <v>2339</v>
      </c>
      <c r="R245" s="488"/>
      <c r="S245" s="153">
        <f t="shared" si="3"/>
        <v>45159845.609999999</v>
      </c>
      <c r="T245" s="153">
        <v>72884749.579999998</v>
      </c>
      <c r="U245" s="153">
        <v>311029350</v>
      </c>
      <c r="V245" s="153">
        <v>20363000</v>
      </c>
      <c r="W245" s="153">
        <v>449436945.19</v>
      </c>
      <c r="X245" s="153">
        <v>270456738.62</v>
      </c>
      <c r="Y245" s="153">
        <v>189545348</v>
      </c>
      <c r="Z245" s="153">
        <v>0</v>
      </c>
      <c r="AA245" s="153">
        <v>460002086.62</v>
      </c>
      <c r="AB245" s="153">
        <v>242335195.30000001</v>
      </c>
      <c r="AC245" s="153">
        <v>177615603</v>
      </c>
      <c r="AD245" s="153">
        <v>0</v>
      </c>
      <c r="AE245" s="153">
        <v>419950798.30000001</v>
      </c>
      <c r="AF245" s="489">
        <v>29486146.890000001</v>
      </c>
    </row>
    <row r="246" spans="1:32">
      <c r="A246" s="487">
        <v>239</v>
      </c>
      <c r="B246" s="152">
        <v>2</v>
      </c>
      <c r="C246" s="152"/>
      <c r="D246" s="152" t="s">
        <v>2313</v>
      </c>
      <c r="E246" s="152" t="s">
        <v>1836</v>
      </c>
      <c r="F246" s="487">
        <v>80220414</v>
      </c>
      <c r="G246" s="152" t="s">
        <v>2340</v>
      </c>
      <c r="H246" s="488">
        <v>55179973.009999998</v>
      </c>
      <c r="I246" s="487">
        <v>20534929</v>
      </c>
      <c r="J246" s="152"/>
      <c r="K246" s="152">
        <v>0</v>
      </c>
      <c r="L246" s="487">
        <v>6077500</v>
      </c>
      <c r="M246" s="488">
        <v>138506798.93000001</v>
      </c>
      <c r="N246" s="153">
        <v>239</v>
      </c>
      <c r="O246" s="152" t="s">
        <v>2131</v>
      </c>
      <c r="P246" s="152" t="s">
        <v>1091</v>
      </c>
      <c r="Q246" s="152" t="s">
        <v>2341</v>
      </c>
      <c r="R246" s="488"/>
      <c r="S246" s="153">
        <f t="shared" si="3"/>
        <v>81792402.00999999</v>
      </c>
      <c r="T246" s="153">
        <v>56714396.920000002</v>
      </c>
      <c r="U246" s="153">
        <v>329195808</v>
      </c>
      <c r="V246" s="153">
        <v>20155000</v>
      </c>
      <c r="W246" s="153">
        <v>487857606.93000001</v>
      </c>
      <c r="X246" s="153">
        <v>261390985</v>
      </c>
      <c r="Y246" s="153">
        <v>196359918</v>
      </c>
      <c r="Z246" s="153">
        <v>0</v>
      </c>
      <c r="AA246" s="153">
        <v>457750903</v>
      </c>
      <c r="AB246" s="153">
        <v>223257907.66999999</v>
      </c>
      <c r="AC246" s="153">
        <v>177473005.06999999</v>
      </c>
      <c r="AD246" s="153">
        <v>0</v>
      </c>
      <c r="AE246" s="153">
        <v>400730912.74000001</v>
      </c>
      <c r="AF246" s="489">
        <v>87126694.189999998</v>
      </c>
    </row>
    <row r="247" spans="1:32">
      <c r="A247" s="487">
        <v>240</v>
      </c>
      <c r="B247" s="152">
        <v>2</v>
      </c>
      <c r="C247" s="152"/>
      <c r="D247" s="152" t="s">
        <v>2313</v>
      </c>
      <c r="E247" s="152" t="s">
        <v>1836</v>
      </c>
      <c r="F247" s="487">
        <v>80220415</v>
      </c>
      <c r="G247" s="152" t="s">
        <v>2342</v>
      </c>
      <c r="H247" s="488">
        <v>17384876.809999999</v>
      </c>
      <c r="I247" s="488">
        <v>23663613.629999999</v>
      </c>
      <c r="J247" s="152"/>
      <c r="K247" s="152">
        <v>0</v>
      </c>
      <c r="L247" s="152">
        <v>0</v>
      </c>
      <c r="M247" s="488">
        <v>108514590.05</v>
      </c>
      <c r="N247" s="153">
        <v>240</v>
      </c>
      <c r="O247" s="152" t="s">
        <v>2131</v>
      </c>
      <c r="P247" s="152" t="s">
        <v>1091</v>
      </c>
      <c r="Q247" s="152" t="s">
        <v>2343</v>
      </c>
      <c r="R247" s="488"/>
      <c r="S247" s="153">
        <f t="shared" si="3"/>
        <v>41048490.439999998</v>
      </c>
      <c r="T247" s="153">
        <v>67466099.609999999</v>
      </c>
      <c r="U247" s="153">
        <v>327904810</v>
      </c>
      <c r="V247" s="153">
        <v>20149000</v>
      </c>
      <c r="W247" s="153">
        <v>456568400.05000001</v>
      </c>
      <c r="X247" s="153">
        <v>292771066.04000002</v>
      </c>
      <c r="Y247" s="153">
        <v>202467020.12</v>
      </c>
      <c r="Z247" s="153">
        <v>0</v>
      </c>
      <c r="AA247" s="153">
        <v>495238086.16000003</v>
      </c>
      <c r="AB247" s="153">
        <v>267925364.11000001</v>
      </c>
      <c r="AC247" s="153">
        <v>142080911.31</v>
      </c>
      <c r="AD247" s="153">
        <v>0</v>
      </c>
      <c r="AE247" s="153">
        <v>410006275.42000002</v>
      </c>
      <c r="AF247" s="489">
        <v>46562124.630000003</v>
      </c>
    </row>
    <row r="248" spans="1:32">
      <c r="A248" s="487">
        <v>241</v>
      </c>
      <c r="B248" s="152">
        <v>2</v>
      </c>
      <c r="C248" s="152"/>
      <c r="D248" s="152" t="s">
        <v>2313</v>
      </c>
      <c r="E248" s="152" t="s">
        <v>1840</v>
      </c>
      <c r="F248" s="487">
        <v>80220501</v>
      </c>
      <c r="G248" s="152" t="s">
        <v>2344</v>
      </c>
      <c r="H248" s="488">
        <v>26889837.989999998</v>
      </c>
      <c r="I248" s="487">
        <v>8036361</v>
      </c>
      <c r="J248" s="152"/>
      <c r="K248" s="152">
        <v>0</v>
      </c>
      <c r="L248" s="152">
        <v>0</v>
      </c>
      <c r="M248" s="488">
        <v>98509819.359999999</v>
      </c>
      <c r="N248" s="153">
        <v>241</v>
      </c>
      <c r="O248" s="152" t="s">
        <v>2131</v>
      </c>
      <c r="P248" s="152" t="s">
        <v>1091</v>
      </c>
      <c r="Q248" s="152" t="s">
        <v>2345</v>
      </c>
      <c r="R248" s="488"/>
      <c r="S248" s="153">
        <f t="shared" si="3"/>
        <v>34926198.989999995</v>
      </c>
      <c r="T248" s="153">
        <v>63583620.369999997</v>
      </c>
      <c r="U248" s="153">
        <v>240349809.94</v>
      </c>
      <c r="V248" s="153">
        <v>19934000</v>
      </c>
      <c r="W248" s="153">
        <v>358793629.30000001</v>
      </c>
      <c r="X248" s="153">
        <v>228926200</v>
      </c>
      <c r="Y248" s="153">
        <v>142825884.63</v>
      </c>
      <c r="Z248" s="153">
        <v>0</v>
      </c>
      <c r="AA248" s="153">
        <v>371752084.63</v>
      </c>
      <c r="AB248" s="153">
        <v>205786705.15000001</v>
      </c>
      <c r="AC248" s="153">
        <v>107468348.73</v>
      </c>
      <c r="AD248" s="153">
        <v>0</v>
      </c>
      <c r="AE248" s="153">
        <v>313255053.88</v>
      </c>
      <c r="AF248" s="489">
        <v>45538575.420000002</v>
      </c>
    </row>
    <row r="249" spans="1:32">
      <c r="A249" s="487">
        <v>242</v>
      </c>
      <c r="B249" s="152">
        <v>2</v>
      </c>
      <c r="C249" s="152"/>
      <c r="D249" s="152" t="s">
        <v>2313</v>
      </c>
      <c r="E249" s="152" t="s">
        <v>1840</v>
      </c>
      <c r="F249" s="487">
        <v>80220502</v>
      </c>
      <c r="G249" s="152" t="s">
        <v>2346</v>
      </c>
      <c r="H249" s="488">
        <v>26267532.039999999</v>
      </c>
      <c r="I249" s="487">
        <v>2340000</v>
      </c>
      <c r="J249" s="152"/>
      <c r="K249" s="152">
        <v>0</v>
      </c>
      <c r="L249" s="152">
        <v>0</v>
      </c>
      <c r="M249" s="488">
        <v>87822472.040000007</v>
      </c>
      <c r="N249" s="153">
        <v>242</v>
      </c>
      <c r="O249" s="152" t="s">
        <v>2131</v>
      </c>
      <c r="P249" s="152" t="s">
        <v>1091</v>
      </c>
      <c r="Q249" s="152" t="s">
        <v>2347</v>
      </c>
      <c r="R249" s="488"/>
      <c r="S249" s="153">
        <f t="shared" si="3"/>
        <v>28607532.039999999</v>
      </c>
      <c r="T249" s="153">
        <v>59214940</v>
      </c>
      <c r="U249" s="153">
        <v>244958000</v>
      </c>
      <c r="V249" s="153">
        <v>19935000</v>
      </c>
      <c r="W249" s="153">
        <v>352715472.04000002</v>
      </c>
      <c r="X249" s="153">
        <v>286931472.04000002</v>
      </c>
      <c r="Y249" s="153">
        <v>147292000</v>
      </c>
      <c r="Z249" s="153">
        <v>0</v>
      </c>
      <c r="AA249" s="153">
        <v>434223472.04000002</v>
      </c>
      <c r="AB249" s="153">
        <v>172886506.31999999</v>
      </c>
      <c r="AC249" s="153">
        <v>118766528.81</v>
      </c>
      <c r="AD249" s="153">
        <v>0</v>
      </c>
      <c r="AE249" s="153">
        <v>291653035.13</v>
      </c>
      <c r="AF249" s="489">
        <v>61062436.909999996</v>
      </c>
    </row>
    <row r="250" spans="1:32">
      <c r="A250" s="487">
        <v>243</v>
      </c>
      <c r="B250" s="152">
        <v>2</v>
      </c>
      <c r="C250" s="152"/>
      <c r="D250" s="152" t="s">
        <v>2313</v>
      </c>
      <c r="E250" s="152" t="s">
        <v>1836</v>
      </c>
      <c r="F250" s="487">
        <v>80220503</v>
      </c>
      <c r="G250" s="152" t="s">
        <v>2348</v>
      </c>
      <c r="H250" s="152">
        <v>0</v>
      </c>
      <c r="I250" s="488">
        <v>43043923.729999997</v>
      </c>
      <c r="J250" s="152"/>
      <c r="K250" s="152">
        <v>0</v>
      </c>
      <c r="L250" s="152">
        <v>0</v>
      </c>
      <c r="M250" s="488">
        <v>123314229.44</v>
      </c>
      <c r="N250" s="153">
        <v>243</v>
      </c>
      <c r="O250" s="152" t="s">
        <v>2131</v>
      </c>
      <c r="P250" s="152" t="s">
        <v>1091</v>
      </c>
      <c r="Q250" s="152" t="s">
        <v>2349</v>
      </c>
      <c r="R250" s="488"/>
      <c r="S250" s="153">
        <f t="shared" si="3"/>
        <v>43043923.729999997</v>
      </c>
      <c r="T250" s="153">
        <v>80270305.709999993</v>
      </c>
      <c r="U250" s="153">
        <v>296765310</v>
      </c>
      <c r="V250" s="153">
        <v>20366913</v>
      </c>
      <c r="W250" s="153">
        <v>440446452.44</v>
      </c>
      <c r="X250" s="153">
        <v>236093983.72999999</v>
      </c>
      <c r="Y250" s="153">
        <v>189914500</v>
      </c>
      <c r="Z250" s="153">
        <v>0</v>
      </c>
      <c r="AA250" s="153">
        <v>426008483.73000002</v>
      </c>
      <c r="AB250" s="153">
        <v>222838115.71000001</v>
      </c>
      <c r="AC250" s="153">
        <v>183363913</v>
      </c>
      <c r="AD250" s="153">
        <v>0</v>
      </c>
      <c r="AE250" s="153">
        <v>406202028.70999998</v>
      </c>
      <c r="AF250" s="489">
        <v>34244423.729999997</v>
      </c>
    </row>
    <row r="251" spans="1:32">
      <c r="A251" s="487">
        <v>244</v>
      </c>
      <c r="B251" s="152">
        <v>2</v>
      </c>
      <c r="C251" s="152"/>
      <c r="D251" s="152" t="s">
        <v>2350</v>
      </c>
      <c r="E251" s="152" t="s">
        <v>2104</v>
      </c>
      <c r="F251" s="487">
        <v>80221301</v>
      </c>
      <c r="G251" s="152" t="s">
        <v>2351</v>
      </c>
      <c r="H251" s="488">
        <v>380062551.81999999</v>
      </c>
      <c r="I251" s="488">
        <v>36819344.119999997</v>
      </c>
      <c r="J251" s="152"/>
      <c r="K251" s="487">
        <v>2000000</v>
      </c>
      <c r="L251" s="152">
        <v>0</v>
      </c>
      <c r="M251" s="488">
        <v>635561966.30999994</v>
      </c>
      <c r="N251" s="153">
        <v>244</v>
      </c>
      <c r="O251" s="152" t="s">
        <v>2131</v>
      </c>
      <c r="P251" s="152" t="s">
        <v>1092</v>
      </c>
      <c r="Q251" s="152" t="s">
        <v>2352</v>
      </c>
      <c r="R251" s="488"/>
      <c r="S251" s="153">
        <f t="shared" si="3"/>
        <v>418881895.94</v>
      </c>
      <c r="T251" s="153">
        <v>218680070.37</v>
      </c>
      <c r="U251" s="153">
        <v>799838600</v>
      </c>
      <c r="V251" s="153">
        <v>36524000</v>
      </c>
      <c r="W251" s="153">
        <v>1473924566.3099999</v>
      </c>
      <c r="X251" s="153">
        <v>719306580</v>
      </c>
      <c r="Y251" s="153">
        <v>932678023</v>
      </c>
      <c r="Z251" s="153">
        <v>0</v>
      </c>
      <c r="AA251" s="153">
        <v>1651984603</v>
      </c>
      <c r="AB251" s="153">
        <v>655615987.37</v>
      </c>
      <c r="AC251" s="153">
        <v>556088874.40999997</v>
      </c>
      <c r="AD251" s="153">
        <v>0</v>
      </c>
      <c r="AE251" s="153">
        <v>1211704861.78</v>
      </c>
      <c r="AF251" s="489">
        <v>262219704.53</v>
      </c>
    </row>
    <row r="252" spans="1:32">
      <c r="A252" s="487">
        <v>245</v>
      </c>
      <c r="B252" s="152">
        <v>2</v>
      </c>
      <c r="C252" s="152"/>
      <c r="D252" s="152" t="s">
        <v>2350</v>
      </c>
      <c r="E252" s="152" t="s">
        <v>2104</v>
      </c>
      <c r="F252" s="487">
        <v>80221302</v>
      </c>
      <c r="G252" s="152" t="s">
        <v>2353</v>
      </c>
      <c r="H252" s="488">
        <v>793960567.90999997</v>
      </c>
      <c r="I252" s="488">
        <v>87458108.599999994</v>
      </c>
      <c r="J252" s="152"/>
      <c r="K252" s="152">
        <v>0</v>
      </c>
      <c r="L252" s="152">
        <v>0</v>
      </c>
      <c r="M252" s="488">
        <v>1095046185.9100001</v>
      </c>
      <c r="N252" s="153">
        <v>245</v>
      </c>
      <c r="O252" s="152" t="s">
        <v>2131</v>
      </c>
      <c r="P252" s="152" t="s">
        <v>1092</v>
      </c>
      <c r="Q252" s="152" t="s">
        <v>2354</v>
      </c>
      <c r="R252" s="488"/>
      <c r="S252" s="153">
        <f t="shared" si="3"/>
        <v>881418676.50999999</v>
      </c>
      <c r="T252" s="153">
        <v>213627509.40000001</v>
      </c>
      <c r="U252" s="153">
        <v>832295550</v>
      </c>
      <c r="V252" s="153">
        <v>40404000</v>
      </c>
      <c r="W252" s="153">
        <v>1967745735.9100001</v>
      </c>
      <c r="X252" s="153">
        <v>968948587.52999997</v>
      </c>
      <c r="Y252" s="153">
        <v>997027382.47000003</v>
      </c>
      <c r="Z252" s="153">
        <v>0</v>
      </c>
      <c r="AA252" s="153">
        <v>1965975970</v>
      </c>
      <c r="AB252" s="153">
        <v>739706328.41999996</v>
      </c>
      <c r="AC252" s="153">
        <v>640673390.03999996</v>
      </c>
      <c r="AD252" s="153">
        <v>0</v>
      </c>
      <c r="AE252" s="153">
        <v>1380379718.46</v>
      </c>
      <c r="AF252" s="489">
        <v>587366017.45000005</v>
      </c>
    </row>
    <row r="253" spans="1:32">
      <c r="A253" s="487">
        <v>246</v>
      </c>
      <c r="B253" s="152">
        <v>2</v>
      </c>
      <c r="C253" s="152"/>
      <c r="D253" s="152" t="s">
        <v>2350</v>
      </c>
      <c r="E253" s="152" t="s">
        <v>1836</v>
      </c>
      <c r="F253" s="487">
        <v>80221401</v>
      </c>
      <c r="G253" s="152" t="s">
        <v>2355</v>
      </c>
      <c r="H253" s="152">
        <v>0</v>
      </c>
      <c r="I253" s="487">
        <v>107090471</v>
      </c>
      <c r="J253" s="152"/>
      <c r="K253" s="152">
        <v>0</v>
      </c>
      <c r="L253" s="152">
        <v>0</v>
      </c>
      <c r="M253" s="488">
        <v>189917490.55000001</v>
      </c>
      <c r="N253" s="153">
        <v>246</v>
      </c>
      <c r="O253" s="152" t="s">
        <v>2131</v>
      </c>
      <c r="P253" s="152" t="s">
        <v>1092</v>
      </c>
      <c r="Q253" s="152" t="s">
        <v>2356</v>
      </c>
      <c r="R253" s="488"/>
      <c r="S253" s="153">
        <f t="shared" si="3"/>
        <v>107090471</v>
      </c>
      <c r="T253" s="153">
        <v>82827019.549999997</v>
      </c>
      <c r="U253" s="153">
        <v>391520650</v>
      </c>
      <c r="V253" s="153">
        <v>20335000</v>
      </c>
      <c r="W253" s="153">
        <v>601773140.54999995</v>
      </c>
      <c r="X253" s="153">
        <v>320244090</v>
      </c>
      <c r="Y253" s="153">
        <v>402336000</v>
      </c>
      <c r="Z253" s="153">
        <v>0</v>
      </c>
      <c r="AA253" s="153">
        <v>722580090</v>
      </c>
      <c r="AB253" s="153">
        <v>260618641.75999999</v>
      </c>
      <c r="AC253" s="153">
        <v>271906987.60000002</v>
      </c>
      <c r="AD253" s="153">
        <v>0</v>
      </c>
      <c r="AE253" s="153">
        <v>532525629.36000001</v>
      </c>
      <c r="AF253" s="489">
        <v>69247511.189999998</v>
      </c>
    </row>
    <row r="254" spans="1:32">
      <c r="A254" s="487">
        <v>247</v>
      </c>
      <c r="B254" s="152">
        <v>2</v>
      </c>
      <c r="C254" s="152"/>
      <c r="D254" s="152" t="s">
        <v>2350</v>
      </c>
      <c r="E254" s="152" t="s">
        <v>1836</v>
      </c>
      <c r="F254" s="487">
        <v>80221402</v>
      </c>
      <c r="G254" s="152" t="s">
        <v>2357</v>
      </c>
      <c r="H254" s="487">
        <v>83036167</v>
      </c>
      <c r="I254" s="488">
        <v>45486791.520000003</v>
      </c>
      <c r="J254" s="152"/>
      <c r="K254" s="152">
        <v>0</v>
      </c>
      <c r="L254" s="152">
        <v>0</v>
      </c>
      <c r="M254" s="488">
        <v>432584697.66000003</v>
      </c>
      <c r="N254" s="153">
        <v>247</v>
      </c>
      <c r="O254" s="152" t="s">
        <v>2131</v>
      </c>
      <c r="P254" s="152" t="s">
        <v>1092</v>
      </c>
      <c r="Q254" s="152" t="s">
        <v>2358</v>
      </c>
      <c r="R254" s="488"/>
      <c r="S254" s="153">
        <f t="shared" si="3"/>
        <v>128522958.52000001</v>
      </c>
      <c r="T254" s="153">
        <v>304061739.13999999</v>
      </c>
      <c r="U254" s="153">
        <v>352257000</v>
      </c>
      <c r="V254" s="153">
        <v>15341000</v>
      </c>
      <c r="W254" s="153">
        <v>800182697.65999997</v>
      </c>
      <c r="X254" s="153">
        <v>467265470</v>
      </c>
      <c r="Y254" s="153">
        <v>504915000</v>
      </c>
      <c r="Z254" s="153">
        <v>0</v>
      </c>
      <c r="AA254" s="153">
        <v>972180470</v>
      </c>
      <c r="AB254" s="153">
        <v>376737206.48000002</v>
      </c>
      <c r="AC254" s="153">
        <v>354797744.25</v>
      </c>
      <c r="AD254" s="153">
        <v>0</v>
      </c>
      <c r="AE254" s="153">
        <v>731534950.73000002</v>
      </c>
      <c r="AF254" s="489">
        <v>68647746.930000007</v>
      </c>
    </row>
    <row r="255" spans="1:32">
      <c r="A255" s="487">
        <v>248</v>
      </c>
      <c r="B255" s="152">
        <v>2</v>
      </c>
      <c r="C255" s="152"/>
      <c r="D255" s="152" t="s">
        <v>2350</v>
      </c>
      <c r="E255" s="152" t="s">
        <v>1836</v>
      </c>
      <c r="F255" s="487">
        <v>80221403</v>
      </c>
      <c r="G255" s="152" t="s">
        <v>2359</v>
      </c>
      <c r="H255" s="152">
        <v>0</v>
      </c>
      <c r="I255" s="488">
        <v>108332173.95999999</v>
      </c>
      <c r="J255" s="152"/>
      <c r="K255" s="152">
        <v>0</v>
      </c>
      <c r="L255" s="152">
        <v>0</v>
      </c>
      <c r="M255" s="488">
        <v>179363349.08000001</v>
      </c>
      <c r="N255" s="153">
        <v>248</v>
      </c>
      <c r="O255" s="152" t="s">
        <v>2131</v>
      </c>
      <c r="P255" s="152" t="s">
        <v>1092</v>
      </c>
      <c r="Q255" s="152" t="s">
        <v>2360</v>
      </c>
      <c r="R255" s="488"/>
      <c r="S255" s="153">
        <f t="shared" si="3"/>
        <v>108332173.95999999</v>
      </c>
      <c r="T255" s="153">
        <v>71031175.120000005</v>
      </c>
      <c r="U255" s="153">
        <v>296670000</v>
      </c>
      <c r="V255" s="153">
        <v>20173000</v>
      </c>
      <c r="W255" s="153">
        <v>496206349.07999998</v>
      </c>
      <c r="X255" s="153">
        <v>365198090.58999997</v>
      </c>
      <c r="Y255" s="153">
        <v>206953364</v>
      </c>
      <c r="Z255" s="153">
        <v>0</v>
      </c>
      <c r="AA255" s="153">
        <v>572151454.59000003</v>
      </c>
      <c r="AB255" s="153">
        <v>290535840.89999998</v>
      </c>
      <c r="AC255" s="153">
        <v>159281677</v>
      </c>
      <c r="AD255" s="153">
        <v>0</v>
      </c>
      <c r="AE255" s="153">
        <v>449817517.89999998</v>
      </c>
      <c r="AF255" s="489">
        <v>46388831.18</v>
      </c>
    </row>
    <row r="256" spans="1:32">
      <c r="A256" s="487">
        <v>249</v>
      </c>
      <c r="B256" s="152">
        <v>2</v>
      </c>
      <c r="C256" s="152"/>
      <c r="D256" s="152" t="s">
        <v>2350</v>
      </c>
      <c r="E256" s="152" t="s">
        <v>1836</v>
      </c>
      <c r="F256" s="487">
        <v>80221404</v>
      </c>
      <c r="G256" s="152" t="s">
        <v>2361</v>
      </c>
      <c r="H256" s="488">
        <v>51383106.68</v>
      </c>
      <c r="I256" s="488">
        <v>20491377.48</v>
      </c>
      <c r="J256" s="152"/>
      <c r="K256" s="152">
        <v>0</v>
      </c>
      <c r="L256" s="152">
        <v>0</v>
      </c>
      <c r="M256" s="488">
        <v>155635554.56</v>
      </c>
      <c r="N256" s="153">
        <v>249</v>
      </c>
      <c r="O256" s="152" t="s">
        <v>2131</v>
      </c>
      <c r="P256" s="152" t="s">
        <v>1092</v>
      </c>
      <c r="Q256" s="152" t="s">
        <v>2362</v>
      </c>
      <c r="R256" s="488"/>
      <c r="S256" s="153">
        <f t="shared" si="3"/>
        <v>71874484.159999996</v>
      </c>
      <c r="T256" s="153">
        <v>83761070.400000006</v>
      </c>
      <c r="U256" s="153">
        <v>423691110</v>
      </c>
      <c r="V256" s="153">
        <v>23582000</v>
      </c>
      <c r="W256" s="153">
        <v>602908664.55999994</v>
      </c>
      <c r="X256" s="153">
        <v>453232311.68000001</v>
      </c>
      <c r="Y256" s="153">
        <v>212351500</v>
      </c>
      <c r="Z256" s="153">
        <v>0</v>
      </c>
      <c r="AA256" s="153">
        <v>665583811.67999995</v>
      </c>
      <c r="AB256" s="153">
        <v>362524400.60000002</v>
      </c>
      <c r="AC256" s="153">
        <v>164698943</v>
      </c>
      <c r="AD256" s="153">
        <v>0</v>
      </c>
      <c r="AE256" s="153">
        <v>527223343.60000002</v>
      </c>
      <c r="AF256" s="489">
        <v>75685320.959999993</v>
      </c>
    </row>
    <row r="257" spans="1:32">
      <c r="A257" s="487">
        <v>250</v>
      </c>
      <c r="B257" s="152">
        <v>2</v>
      </c>
      <c r="C257" s="152"/>
      <c r="D257" s="152" t="s">
        <v>2350</v>
      </c>
      <c r="E257" s="152" t="s">
        <v>1836</v>
      </c>
      <c r="F257" s="487">
        <v>80221405</v>
      </c>
      <c r="G257" s="152" t="s">
        <v>2363</v>
      </c>
      <c r="H257" s="152">
        <v>0</v>
      </c>
      <c r="I257" s="487">
        <v>45149650</v>
      </c>
      <c r="J257" s="152"/>
      <c r="K257" s="152">
        <v>0</v>
      </c>
      <c r="L257" s="152">
        <v>0</v>
      </c>
      <c r="M257" s="488">
        <v>140117315.69999999</v>
      </c>
      <c r="N257" s="153">
        <v>250</v>
      </c>
      <c r="O257" s="152" t="s">
        <v>2131</v>
      </c>
      <c r="P257" s="152" t="s">
        <v>1092</v>
      </c>
      <c r="Q257" s="152" t="s">
        <v>2364</v>
      </c>
      <c r="R257" s="488"/>
      <c r="S257" s="153">
        <f t="shared" si="3"/>
        <v>45149650</v>
      </c>
      <c r="T257" s="153">
        <v>94967665.700000003</v>
      </c>
      <c r="U257" s="153">
        <v>360600581</v>
      </c>
      <c r="V257" s="153">
        <v>25883000</v>
      </c>
      <c r="W257" s="153">
        <v>526600896.69999999</v>
      </c>
      <c r="X257" s="153">
        <v>366864855</v>
      </c>
      <c r="Y257" s="153">
        <v>378770565</v>
      </c>
      <c r="Z257" s="153">
        <v>0</v>
      </c>
      <c r="AA257" s="153">
        <v>745635420</v>
      </c>
      <c r="AB257" s="153">
        <v>348185737</v>
      </c>
      <c r="AC257" s="153">
        <v>176460427</v>
      </c>
      <c r="AD257" s="153">
        <v>0</v>
      </c>
      <c r="AE257" s="153">
        <v>524646164</v>
      </c>
      <c r="AF257" s="489">
        <v>1954732.7</v>
      </c>
    </row>
    <row r="258" spans="1:32">
      <c r="A258" s="487">
        <v>251</v>
      </c>
      <c r="B258" s="152">
        <v>2</v>
      </c>
      <c r="C258" s="152"/>
      <c r="D258" s="152" t="s">
        <v>2350</v>
      </c>
      <c r="E258" s="152" t="s">
        <v>1840</v>
      </c>
      <c r="F258" s="487">
        <v>80221501</v>
      </c>
      <c r="G258" s="152" t="s">
        <v>2365</v>
      </c>
      <c r="H258" s="488">
        <v>99069436.730000004</v>
      </c>
      <c r="I258" s="488">
        <v>421084.66</v>
      </c>
      <c r="J258" s="152"/>
      <c r="K258" s="152">
        <v>0</v>
      </c>
      <c r="L258" s="152">
        <v>0</v>
      </c>
      <c r="M258" s="488">
        <v>155885100.66999999</v>
      </c>
      <c r="N258" s="153">
        <v>251</v>
      </c>
      <c r="O258" s="152" t="s">
        <v>2131</v>
      </c>
      <c r="P258" s="152" t="s">
        <v>1092</v>
      </c>
      <c r="Q258" s="152" t="s">
        <v>2366</v>
      </c>
      <c r="R258" s="488"/>
      <c r="S258" s="153">
        <f t="shared" si="3"/>
        <v>99490521.390000001</v>
      </c>
      <c r="T258" s="153">
        <v>56394579.280000001</v>
      </c>
      <c r="U258" s="153">
        <v>252970940</v>
      </c>
      <c r="V258" s="153">
        <v>17160000</v>
      </c>
      <c r="W258" s="153">
        <v>426016040.67000002</v>
      </c>
      <c r="X258" s="153">
        <v>199206810.30000001</v>
      </c>
      <c r="Y258" s="153">
        <v>280777000</v>
      </c>
      <c r="Z258" s="153">
        <v>0</v>
      </c>
      <c r="AA258" s="153">
        <v>479983810.30000001</v>
      </c>
      <c r="AB258" s="153">
        <v>156832951.09</v>
      </c>
      <c r="AC258" s="153">
        <v>150543352.74000001</v>
      </c>
      <c r="AD258" s="153">
        <v>0</v>
      </c>
      <c r="AE258" s="153">
        <v>307376303.82999998</v>
      </c>
      <c r="AF258" s="489">
        <v>118639736.84</v>
      </c>
    </row>
    <row r="259" spans="1:32">
      <c r="A259" s="487">
        <v>252</v>
      </c>
      <c r="B259" s="152">
        <v>2</v>
      </c>
      <c r="C259" s="152"/>
      <c r="D259" s="152" t="s">
        <v>2350</v>
      </c>
      <c r="E259" s="152" t="s">
        <v>1840</v>
      </c>
      <c r="F259" s="487">
        <v>80221502</v>
      </c>
      <c r="G259" s="152" t="s">
        <v>2367</v>
      </c>
      <c r="H259" s="487">
        <v>20856102</v>
      </c>
      <c r="I259" s="488">
        <v>65495458.270000003</v>
      </c>
      <c r="J259" s="152"/>
      <c r="K259" s="152">
        <v>0</v>
      </c>
      <c r="L259" s="152">
        <v>0</v>
      </c>
      <c r="M259" s="488">
        <v>146405131.00999999</v>
      </c>
      <c r="N259" s="153">
        <v>252</v>
      </c>
      <c r="O259" s="152" t="s">
        <v>2131</v>
      </c>
      <c r="P259" s="152" t="s">
        <v>1092</v>
      </c>
      <c r="Q259" s="152" t="s">
        <v>2368</v>
      </c>
      <c r="R259" s="488"/>
      <c r="S259" s="153">
        <f t="shared" si="3"/>
        <v>86351560.270000011</v>
      </c>
      <c r="T259" s="153">
        <v>60053570.740000002</v>
      </c>
      <c r="U259" s="153">
        <v>263013260</v>
      </c>
      <c r="V259" s="153">
        <v>12154000</v>
      </c>
      <c r="W259" s="153">
        <v>421572391.00999999</v>
      </c>
      <c r="X259" s="153">
        <v>269362132.26999998</v>
      </c>
      <c r="Y259" s="153">
        <v>179778785</v>
      </c>
      <c r="Z259" s="153">
        <v>0</v>
      </c>
      <c r="AA259" s="153">
        <v>449140917.26999998</v>
      </c>
      <c r="AB259" s="153">
        <v>247916236.5</v>
      </c>
      <c r="AC259" s="153">
        <v>136280473</v>
      </c>
      <c r="AD259" s="153">
        <v>0</v>
      </c>
      <c r="AE259" s="153">
        <v>384196709.5</v>
      </c>
      <c r="AF259" s="489">
        <v>37375681.509999998</v>
      </c>
    </row>
    <row r="260" spans="1:32">
      <c r="A260" s="487">
        <v>253</v>
      </c>
      <c r="B260" s="152">
        <v>2</v>
      </c>
      <c r="C260" s="152"/>
      <c r="D260" s="152" t="s">
        <v>2350</v>
      </c>
      <c r="E260" s="152" t="s">
        <v>1840</v>
      </c>
      <c r="F260" s="487">
        <v>80221503</v>
      </c>
      <c r="G260" s="152" t="s">
        <v>2369</v>
      </c>
      <c r="H260" s="487">
        <v>20000000</v>
      </c>
      <c r="I260" s="487">
        <v>98622413</v>
      </c>
      <c r="J260" s="152"/>
      <c r="K260" s="152">
        <v>0</v>
      </c>
      <c r="L260" s="152">
        <v>0</v>
      </c>
      <c r="M260" s="488">
        <v>172768574.53</v>
      </c>
      <c r="N260" s="153">
        <v>253</v>
      </c>
      <c r="O260" s="152" t="s">
        <v>2131</v>
      </c>
      <c r="P260" s="152" t="s">
        <v>1092</v>
      </c>
      <c r="Q260" s="152" t="s">
        <v>2370</v>
      </c>
      <c r="R260" s="488"/>
      <c r="S260" s="153">
        <f t="shared" si="3"/>
        <v>118622413</v>
      </c>
      <c r="T260" s="153">
        <v>54146161.530000001</v>
      </c>
      <c r="U260" s="153">
        <v>226704600</v>
      </c>
      <c r="V260" s="153">
        <v>19940000</v>
      </c>
      <c r="W260" s="153">
        <v>419413174.52999997</v>
      </c>
      <c r="X260" s="153">
        <v>237879040</v>
      </c>
      <c r="Y260" s="153">
        <v>193839613</v>
      </c>
      <c r="Z260" s="153">
        <v>0</v>
      </c>
      <c r="AA260" s="153">
        <v>431718653</v>
      </c>
      <c r="AB260" s="153">
        <v>202173600.19</v>
      </c>
      <c r="AC260" s="153">
        <v>155056124.34</v>
      </c>
      <c r="AD260" s="153">
        <v>0</v>
      </c>
      <c r="AE260" s="153">
        <v>357229724.52999997</v>
      </c>
      <c r="AF260" s="490">
        <v>62183450</v>
      </c>
    </row>
    <row r="261" spans="1:32">
      <c r="A261" s="487">
        <v>254</v>
      </c>
      <c r="B261" s="152">
        <v>2</v>
      </c>
      <c r="C261" s="152"/>
      <c r="D261" s="152" t="s">
        <v>2350</v>
      </c>
      <c r="E261" s="152" t="s">
        <v>1840</v>
      </c>
      <c r="F261" s="487">
        <v>80221504</v>
      </c>
      <c r="G261" s="152" t="s">
        <v>2371</v>
      </c>
      <c r="H261" s="488">
        <v>194089636.77000001</v>
      </c>
      <c r="I261" s="488">
        <v>-49052820.700000003</v>
      </c>
      <c r="J261" s="152"/>
      <c r="K261" s="152">
        <v>0</v>
      </c>
      <c r="L261" s="152">
        <v>0</v>
      </c>
      <c r="M261" s="488">
        <v>192230335.12</v>
      </c>
      <c r="N261" s="153">
        <v>254</v>
      </c>
      <c r="O261" s="152" t="s">
        <v>2131</v>
      </c>
      <c r="P261" s="152" t="s">
        <v>1092</v>
      </c>
      <c r="Q261" s="152" t="s">
        <v>2372</v>
      </c>
      <c r="R261" s="488"/>
      <c r="S261" s="153">
        <f t="shared" si="3"/>
        <v>145036816.06999999</v>
      </c>
      <c r="T261" s="153">
        <v>47193519.049999997</v>
      </c>
      <c r="U261" s="153">
        <v>178524095.28</v>
      </c>
      <c r="V261" s="153">
        <v>17929000</v>
      </c>
      <c r="W261" s="153">
        <v>388683430.39999998</v>
      </c>
      <c r="X261" s="153">
        <v>197944510</v>
      </c>
      <c r="Y261" s="153">
        <v>251979000</v>
      </c>
      <c r="Z261" s="153">
        <v>0</v>
      </c>
      <c r="AA261" s="153">
        <v>449923510</v>
      </c>
      <c r="AB261" s="153">
        <v>144089174.31</v>
      </c>
      <c r="AC261" s="153">
        <v>157939375.62</v>
      </c>
      <c r="AD261" s="153">
        <v>0</v>
      </c>
      <c r="AE261" s="153">
        <v>302028549.93000001</v>
      </c>
      <c r="AF261" s="489">
        <v>86654880.469999999</v>
      </c>
    </row>
    <row r="262" spans="1:32">
      <c r="A262" s="487">
        <v>255</v>
      </c>
      <c r="B262" s="152">
        <v>2</v>
      </c>
      <c r="C262" s="152"/>
      <c r="D262" s="152" t="s">
        <v>2350</v>
      </c>
      <c r="E262" s="152" t="s">
        <v>1840</v>
      </c>
      <c r="F262" s="487">
        <v>80221505</v>
      </c>
      <c r="G262" s="152" t="s">
        <v>2373</v>
      </c>
      <c r="H262" s="152">
        <v>0</v>
      </c>
      <c r="I262" s="488">
        <v>78565623.370000005</v>
      </c>
      <c r="J262" s="152"/>
      <c r="K262" s="152">
        <v>0</v>
      </c>
      <c r="L262" s="152">
        <v>0</v>
      </c>
      <c r="M262" s="488">
        <v>134683129.15000001</v>
      </c>
      <c r="N262" s="153">
        <v>255</v>
      </c>
      <c r="O262" s="152" t="s">
        <v>2131</v>
      </c>
      <c r="P262" s="152" t="s">
        <v>1092</v>
      </c>
      <c r="Q262" s="152" t="s">
        <v>2374</v>
      </c>
      <c r="R262" s="488"/>
      <c r="S262" s="153">
        <f t="shared" si="3"/>
        <v>78565623.370000005</v>
      </c>
      <c r="T262" s="153">
        <v>56117505.780000001</v>
      </c>
      <c r="U262" s="153">
        <v>264525710</v>
      </c>
      <c r="V262" s="153">
        <v>17465000</v>
      </c>
      <c r="W262" s="153">
        <v>416673839.14999998</v>
      </c>
      <c r="X262" s="153">
        <v>217752796</v>
      </c>
      <c r="Y262" s="153">
        <v>246453050.62</v>
      </c>
      <c r="Z262" s="153">
        <v>0</v>
      </c>
      <c r="AA262" s="153">
        <v>464205846.62</v>
      </c>
      <c r="AB262" s="153">
        <v>163459245.87</v>
      </c>
      <c r="AC262" s="153">
        <v>171084055.25</v>
      </c>
      <c r="AD262" s="153">
        <v>0</v>
      </c>
      <c r="AE262" s="153">
        <v>334543301.12</v>
      </c>
      <c r="AF262" s="489">
        <v>82130538.030000001</v>
      </c>
    </row>
    <row r="263" spans="1:32">
      <c r="A263" s="487">
        <v>256</v>
      </c>
      <c r="B263" s="152">
        <v>2</v>
      </c>
      <c r="C263" s="152"/>
      <c r="D263" s="152" t="s">
        <v>2350</v>
      </c>
      <c r="E263" s="152" t="s">
        <v>1840</v>
      </c>
      <c r="F263" s="487">
        <v>80221506</v>
      </c>
      <c r="G263" s="152" t="s">
        <v>2375</v>
      </c>
      <c r="H263" s="488">
        <v>96216541.019999996</v>
      </c>
      <c r="I263" s="488">
        <v>2318000.0499999998</v>
      </c>
      <c r="J263" s="152"/>
      <c r="K263" s="152">
        <v>0</v>
      </c>
      <c r="L263" s="152">
        <v>0</v>
      </c>
      <c r="M263" s="488">
        <v>147555388.97999999</v>
      </c>
      <c r="N263" s="153">
        <v>256</v>
      </c>
      <c r="O263" s="152" t="s">
        <v>2131</v>
      </c>
      <c r="P263" s="152" t="s">
        <v>1092</v>
      </c>
      <c r="Q263" s="152" t="s">
        <v>2376</v>
      </c>
      <c r="R263" s="488"/>
      <c r="S263" s="153">
        <f t="shared" si="3"/>
        <v>98534541.069999993</v>
      </c>
      <c r="T263" s="153">
        <v>49020847.909999996</v>
      </c>
      <c r="U263" s="153">
        <v>235545500</v>
      </c>
      <c r="V263" s="153">
        <v>21873895</v>
      </c>
      <c r="W263" s="153">
        <v>404974783.98000002</v>
      </c>
      <c r="X263" s="153">
        <v>259205147.02000001</v>
      </c>
      <c r="Y263" s="153">
        <v>201393244</v>
      </c>
      <c r="Z263" s="153">
        <v>0</v>
      </c>
      <c r="AA263" s="153">
        <v>460598391.01999998</v>
      </c>
      <c r="AB263" s="153">
        <v>220422826.91999999</v>
      </c>
      <c r="AC263" s="153">
        <v>162897428</v>
      </c>
      <c r="AD263" s="153">
        <v>0</v>
      </c>
      <c r="AE263" s="153">
        <v>383320254.92000002</v>
      </c>
      <c r="AF263" s="489">
        <v>21654529.059999999</v>
      </c>
    </row>
    <row r="264" spans="1:32">
      <c r="A264" s="487">
        <v>257</v>
      </c>
      <c r="B264" s="152">
        <v>2</v>
      </c>
      <c r="C264" s="152"/>
      <c r="D264" s="152" t="s">
        <v>2350</v>
      </c>
      <c r="E264" s="152" t="s">
        <v>1840</v>
      </c>
      <c r="F264" s="487">
        <v>80221507</v>
      </c>
      <c r="G264" s="152" t="s">
        <v>2377</v>
      </c>
      <c r="H264" s="152">
        <v>0</v>
      </c>
      <c r="I264" s="488">
        <v>69621059.590000004</v>
      </c>
      <c r="J264" s="152"/>
      <c r="K264" s="152">
        <v>0</v>
      </c>
      <c r="L264" s="152">
        <v>0</v>
      </c>
      <c r="M264" s="488">
        <v>130256068.56999999</v>
      </c>
      <c r="N264" s="153">
        <v>257</v>
      </c>
      <c r="O264" s="152" t="s">
        <v>2131</v>
      </c>
      <c r="P264" s="152" t="s">
        <v>1092</v>
      </c>
      <c r="Q264" s="152" t="s">
        <v>2378</v>
      </c>
      <c r="R264" s="488"/>
      <c r="S264" s="153">
        <f t="shared" si="3"/>
        <v>69621059.590000004</v>
      </c>
      <c r="T264" s="153">
        <v>60635008.979999997</v>
      </c>
      <c r="U264" s="153">
        <v>240794810</v>
      </c>
      <c r="V264" s="153">
        <v>20161000</v>
      </c>
      <c r="W264" s="153">
        <v>391211878.56999999</v>
      </c>
      <c r="X264" s="153">
        <v>252490450.5</v>
      </c>
      <c r="Y264" s="153">
        <v>153562759.59</v>
      </c>
      <c r="Z264" s="153">
        <v>0</v>
      </c>
      <c r="AA264" s="153">
        <v>406053210.08999997</v>
      </c>
      <c r="AB264" s="153">
        <v>176843754.99000001</v>
      </c>
      <c r="AC264" s="153">
        <v>107333009</v>
      </c>
      <c r="AD264" s="153">
        <v>0</v>
      </c>
      <c r="AE264" s="153">
        <v>284176763.99000001</v>
      </c>
      <c r="AF264" s="489">
        <v>107035114.58</v>
      </c>
    </row>
    <row r="265" spans="1:32">
      <c r="A265" s="487">
        <v>258</v>
      </c>
      <c r="B265" s="152">
        <v>2</v>
      </c>
      <c r="C265" s="152"/>
      <c r="D265" s="152" t="s">
        <v>2350</v>
      </c>
      <c r="E265" s="152" t="s">
        <v>1840</v>
      </c>
      <c r="F265" s="487">
        <v>80221508</v>
      </c>
      <c r="G265" s="152" t="s">
        <v>2379</v>
      </c>
      <c r="H265" s="488">
        <v>60184380.340000004</v>
      </c>
      <c r="I265" s="488">
        <v>2500443.2000000002</v>
      </c>
      <c r="J265" s="152"/>
      <c r="K265" s="152">
        <v>0</v>
      </c>
      <c r="L265" s="152">
        <v>0</v>
      </c>
      <c r="M265" s="488">
        <v>113686880.34</v>
      </c>
      <c r="N265" s="153">
        <v>258</v>
      </c>
      <c r="O265" s="152" t="s">
        <v>2131</v>
      </c>
      <c r="P265" s="152" t="s">
        <v>1092</v>
      </c>
      <c r="Q265" s="152" t="s">
        <v>2380</v>
      </c>
      <c r="R265" s="488"/>
      <c r="S265" s="153">
        <f t="shared" ref="S265:S328" si="4">H265+I265+K265+L265</f>
        <v>62684823.540000007</v>
      </c>
      <c r="T265" s="153">
        <v>51002056.799999997</v>
      </c>
      <c r="U265" s="153">
        <v>227770600</v>
      </c>
      <c r="V265" s="153">
        <v>19945000</v>
      </c>
      <c r="W265" s="153">
        <v>361402480.33999997</v>
      </c>
      <c r="X265" s="153">
        <v>215279539</v>
      </c>
      <c r="Y265" s="153">
        <v>182723000</v>
      </c>
      <c r="Z265" s="153">
        <v>0</v>
      </c>
      <c r="AA265" s="153">
        <v>398002539</v>
      </c>
      <c r="AB265" s="153">
        <v>155817896.65000001</v>
      </c>
      <c r="AC265" s="153">
        <v>91146116.010000005</v>
      </c>
      <c r="AD265" s="153">
        <v>0</v>
      </c>
      <c r="AE265" s="153">
        <v>246964012.66</v>
      </c>
      <c r="AF265" s="489">
        <v>114438467.68000001</v>
      </c>
    </row>
    <row r="266" spans="1:32">
      <c r="A266" s="487">
        <v>259</v>
      </c>
      <c r="B266" s="152">
        <v>2</v>
      </c>
      <c r="C266" s="152"/>
      <c r="D266" s="152" t="s">
        <v>2350</v>
      </c>
      <c r="E266" s="152" t="s">
        <v>1840</v>
      </c>
      <c r="F266" s="487">
        <v>80221509</v>
      </c>
      <c r="G266" s="152" t="s">
        <v>2381</v>
      </c>
      <c r="H266" s="488">
        <v>135250326.34999999</v>
      </c>
      <c r="I266" s="487">
        <v>140965</v>
      </c>
      <c r="J266" s="152"/>
      <c r="K266" s="152">
        <v>0</v>
      </c>
      <c r="L266" s="152">
        <v>0</v>
      </c>
      <c r="M266" s="487">
        <v>201636135</v>
      </c>
      <c r="N266" s="153">
        <v>259</v>
      </c>
      <c r="O266" s="152" t="s">
        <v>2131</v>
      </c>
      <c r="P266" s="152" t="s">
        <v>1092</v>
      </c>
      <c r="Q266" s="152" t="s">
        <v>2382</v>
      </c>
      <c r="R266" s="487"/>
      <c r="S266" s="153">
        <f t="shared" si="4"/>
        <v>135391291.34999999</v>
      </c>
      <c r="T266" s="153">
        <v>66244843.649999999</v>
      </c>
      <c r="U266" s="153">
        <v>261203710</v>
      </c>
      <c r="V266" s="153">
        <v>20168000</v>
      </c>
      <c r="W266" s="153">
        <v>483007845</v>
      </c>
      <c r="X266" s="153">
        <v>281700488.73000002</v>
      </c>
      <c r="Y266" s="153">
        <v>223048014</v>
      </c>
      <c r="Z266" s="153">
        <v>0</v>
      </c>
      <c r="AA266" s="153">
        <v>504748502.73000002</v>
      </c>
      <c r="AB266" s="153">
        <v>222552104.81</v>
      </c>
      <c r="AC266" s="153">
        <v>153133957.06999999</v>
      </c>
      <c r="AD266" s="153">
        <v>0</v>
      </c>
      <c r="AE266" s="153">
        <v>375686061.88</v>
      </c>
      <c r="AF266" s="489">
        <v>107321783.12</v>
      </c>
    </row>
    <row r="267" spans="1:32">
      <c r="A267" s="487">
        <v>260</v>
      </c>
      <c r="B267" s="152">
        <v>2</v>
      </c>
      <c r="C267" s="152"/>
      <c r="D267" s="152" t="s">
        <v>2383</v>
      </c>
      <c r="E267" s="152" t="s">
        <v>2069</v>
      </c>
      <c r="F267" s="487">
        <v>80222201</v>
      </c>
      <c r="G267" s="152" t="s">
        <v>2384</v>
      </c>
      <c r="H267" s="488">
        <v>243389731.34999999</v>
      </c>
      <c r="I267" s="488">
        <v>602686915.13</v>
      </c>
      <c r="J267" s="152"/>
      <c r="K267" s="152">
        <v>0</v>
      </c>
      <c r="L267" s="487">
        <v>777800</v>
      </c>
      <c r="M267" s="488">
        <v>1134516701.72</v>
      </c>
      <c r="N267" s="153">
        <v>260</v>
      </c>
      <c r="O267" s="152" t="s">
        <v>2131</v>
      </c>
      <c r="P267" s="152" t="s">
        <v>1093</v>
      </c>
      <c r="Q267" s="152" t="s">
        <v>2385</v>
      </c>
      <c r="R267" s="488"/>
      <c r="S267" s="153">
        <f t="shared" si="4"/>
        <v>846854446.48000002</v>
      </c>
      <c r="T267" s="153">
        <v>287662255.24000001</v>
      </c>
      <c r="U267" s="153">
        <v>1438593710</v>
      </c>
      <c r="V267" s="153">
        <v>49120000</v>
      </c>
      <c r="W267" s="153">
        <v>2622230411.7199998</v>
      </c>
      <c r="X267" s="153">
        <v>1675287522</v>
      </c>
      <c r="Y267" s="153">
        <v>2277072353</v>
      </c>
      <c r="Z267" s="153">
        <v>0</v>
      </c>
      <c r="AA267" s="153">
        <v>3952359875</v>
      </c>
      <c r="AB267" s="153">
        <v>1260355394.9400001</v>
      </c>
      <c r="AC267" s="153">
        <v>849561637.25</v>
      </c>
      <c r="AD267" s="153">
        <v>0</v>
      </c>
      <c r="AE267" s="153">
        <v>2109917032.1900001</v>
      </c>
      <c r="AF267" s="489">
        <v>512313379.52999997</v>
      </c>
    </row>
    <row r="268" spans="1:32">
      <c r="A268" s="487">
        <v>261</v>
      </c>
      <c r="B268" s="152">
        <v>2</v>
      </c>
      <c r="C268" s="152"/>
      <c r="D268" s="152" t="s">
        <v>2383</v>
      </c>
      <c r="E268" s="152" t="s">
        <v>1836</v>
      </c>
      <c r="F268" s="487">
        <v>80222401</v>
      </c>
      <c r="G268" s="152" t="s">
        <v>2386</v>
      </c>
      <c r="H268" s="488">
        <v>172286094.97999999</v>
      </c>
      <c r="I268" s="152">
        <v>0</v>
      </c>
      <c r="J268" s="152"/>
      <c r="K268" s="152">
        <v>0</v>
      </c>
      <c r="L268" s="152">
        <v>0</v>
      </c>
      <c r="M268" s="488">
        <v>255160662.38</v>
      </c>
      <c r="N268" s="153">
        <v>261</v>
      </c>
      <c r="O268" s="152" t="s">
        <v>2131</v>
      </c>
      <c r="P268" s="152" t="s">
        <v>1093</v>
      </c>
      <c r="Q268" s="152" t="s">
        <v>2387</v>
      </c>
      <c r="R268" s="488"/>
      <c r="S268" s="153">
        <f t="shared" si="4"/>
        <v>172286094.97999999</v>
      </c>
      <c r="T268" s="153">
        <v>82874567.400000006</v>
      </c>
      <c r="U268" s="153">
        <v>294896370</v>
      </c>
      <c r="V268" s="153">
        <v>20370000</v>
      </c>
      <c r="W268" s="153">
        <v>570427032.38</v>
      </c>
      <c r="X268" s="153">
        <v>353173700</v>
      </c>
      <c r="Y268" s="153">
        <v>279184000</v>
      </c>
      <c r="Z268" s="153">
        <v>0</v>
      </c>
      <c r="AA268" s="153">
        <v>632357700</v>
      </c>
      <c r="AB268" s="153">
        <v>245433947.30000001</v>
      </c>
      <c r="AC268" s="153">
        <v>125840180.19</v>
      </c>
      <c r="AD268" s="153">
        <v>0</v>
      </c>
      <c r="AE268" s="153">
        <v>371274127.49000001</v>
      </c>
      <c r="AF268" s="489">
        <v>199152904.88999999</v>
      </c>
    </row>
    <row r="269" spans="1:32">
      <c r="A269" s="487">
        <v>262</v>
      </c>
      <c r="B269" s="152">
        <v>2</v>
      </c>
      <c r="C269" s="152"/>
      <c r="D269" s="152" t="s">
        <v>2383</v>
      </c>
      <c r="E269" s="152" t="s">
        <v>1836</v>
      </c>
      <c r="F269" s="487">
        <v>80222402</v>
      </c>
      <c r="G269" s="152" t="s">
        <v>2388</v>
      </c>
      <c r="H269" s="487">
        <v>120675653</v>
      </c>
      <c r="I269" s="488">
        <v>11362802.949999999</v>
      </c>
      <c r="J269" s="152"/>
      <c r="K269" s="152">
        <v>0</v>
      </c>
      <c r="L269" s="152">
        <v>0</v>
      </c>
      <c r="M269" s="488">
        <v>184149439.37</v>
      </c>
      <c r="N269" s="153">
        <v>262</v>
      </c>
      <c r="O269" s="152" t="s">
        <v>2131</v>
      </c>
      <c r="P269" s="152" t="s">
        <v>1093</v>
      </c>
      <c r="Q269" s="152" t="s">
        <v>2389</v>
      </c>
      <c r="R269" s="488"/>
      <c r="S269" s="153">
        <f t="shared" si="4"/>
        <v>132038455.95</v>
      </c>
      <c r="T269" s="153">
        <v>52110983.420000002</v>
      </c>
      <c r="U269" s="153">
        <v>352805810</v>
      </c>
      <c r="V269" s="153">
        <v>20108000</v>
      </c>
      <c r="W269" s="153">
        <v>557063249.37</v>
      </c>
      <c r="X269" s="153">
        <v>391234385.35000002</v>
      </c>
      <c r="Y269" s="153">
        <v>234579180</v>
      </c>
      <c r="Z269" s="153">
        <v>0</v>
      </c>
      <c r="AA269" s="153">
        <v>625813565.35000002</v>
      </c>
      <c r="AB269" s="153">
        <v>322737527.27999997</v>
      </c>
      <c r="AC269" s="153">
        <v>111422161</v>
      </c>
      <c r="AD269" s="153">
        <v>0</v>
      </c>
      <c r="AE269" s="153">
        <v>434159688.27999997</v>
      </c>
      <c r="AF269" s="489">
        <v>122903561.09</v>
      </c>
    </row>
    <row r="270" spans="1:32">
      <c r="A270" s="487">
        <v>263</v>
      </c>
      <c r="B270" s="152">
        <v>2</v>
      </c>
      <c r="C270" s="152"/>
      <c r="D270" s="152" t="s">
        <v>2383</v>
      </c>
      <c r="E270" s="152" t="s">
        <v>1836</v>
      </c>
      <c r="F270" s="487">
        <v>80222403</v>
      </c>
      <c r="G270" s="152" t="s">
        <v>2390</v>
      </c>
      <c r="H270" s="488">
        <v>94345968.920000002</v>
      </c>
      <c r="I270" s="487">
        <v>4210000</v>
      </c>
      <c r="J270" s="152"/>
      <c r="K270" s="152">
        <v>0</v>
      </c>
      <c r="L270" s="152">
        <v>0</v>
      </c>
      <c r="M270" s="488">
        <v>171550219.31</v>
      </c>
      <c r="N270" s="153">
        <v>263</v>
      </c>
      <c r="O270" s="152" t="s">
        <v>2131</v>
      </c>
      <c r="P270" s="152" t="s">
        <v>1093</v>
      </c>
      <c r="Q270" s="152" t="s">
        <v>2391</v>
      </c>
      <c r="R270" s="488"/>
      <c r="S270" s="153">
        <f t="shared" si="4"/>
        <v>98555968.920000002</v>
      </c>
      <c r="T270" s="153">
        <v>72994250.390000001</v>
      </c>
      <c r="U270" s="153">
        <v>327472850</v>
      </c>
      <c r="V270" s="153">
        <v>20361000</v>
      </c>
      <c r="W270" s="153">
        <v>519384069.31</v>
      </c>
      <c r="X270" s="153">
        <v>277369633.33999997</v>
      </c>
      <c r="Y270" s="153">
        <v>274818895.57999998</v>
      </c>
      <c r="Z270" s="153">
        <v>0</v>
      </c>
      <c r="AA270" s="153">
        <v>552188528.91999996</v>
      </c>
      <c r="AB270" s="153">
        <v>227621319.97999999</v>
      </c>
      <c r="AC270" s="153">
        <v>221134359.40000001</v>
      </c>
      <c r="AD270" s="153">
        <v>0</v>
      </c>
      <c r="AE270" s="153">
        <v>448755679.38</v>
      </c>
      <c r="AF270" s="489">
        <v>70628389.930000007</v>
      </c>
    </row>
    <row r="271" spans="1:32">
      <c r="A271" s="487">
        <v>264</v>
      </c>
      <c r="B271" s="152">
        <v>2</v>
      </c>
      <c r="C271" s="152"/>
      <c r="D271" s="152" t="s">
        <v>2383</v>
      </c>
      <c r="E271" s="152" t="s">
        <v>1840</v>
      </c>
      <c r="F271" s="487">
        <v>80222501</v>
      </c>
      <c r="G271" s="152" t="s">
        <v>2392</v>
      </c>
      <c r="H271" s="487">
        <v>70100</v>
      </c>
      <c r="I271" s="488">
        <v>33386513.350000001</v>
      </c>
      <c r="J271" s="152"/>
      <c r="K271" s="152">
        <v>0</v>
      </c>
      <c r="L271" s="152">
        <v>0</v>
      </c>
      <c r="M271" s="488">
        <v>82653729.230000004</v>
      </c>
      <c r="N271" s="153">
        <v>264</v>
      </c>
      <c r="O271" s="152" t="s">
        <v>2131</v>
      </c>
      <c r="P271" s="152" t="s">
        <v>1093</v>
      </c>
      <c r="Q271" s="152" t="s">
        <v>2393</v>
      </c>
      <c r="R271" s="488"/>
      <c r="S271" s="153">
        <f t="shared" si="4"/>
        <v>33456613.350000001</v>
      </c>
      <c r="T271" s="153">
        <v>49197115.880000003</v>
      </c>
      <c r="U271" s="153">
        <v>222249000</v>
      </c>
      <c r="V271" s="153">
        <v>19933000</v>
      </c>
      <c r="W271" s="153">
        <v>324835729.23000002</v>
      </c>
      <c r="X271" s="153">
        <v>202186130</v>
      </c>
      <c r="Y271" s="153">
        <v>142344000</v>
      </c>
      <c r="Z271" s="153">
        <v>0</v>
      </c>
      <c r="AA271" s="153">
        <v>344530130</v>
      </c>
      <c r="AB271" s="153">
        <v>151044747.16</v>
      </c>
      <c r="AC271" s="153">
        <v>120599627.88</v>
      </c>
      <c r="AD271" s="153">
        <v>0</v>
      </c>
      <c r="AE271" s="153">
        <v>271644375.04000002</v>
      </c>
      <c r="AF271" s="489">
        <v>53191354.189999998</v>
      </c>
    </row>
    <row r="272" spans="1:32">
      <c r="A272" s="487">
        <v>265</v>
      </c>
      <c r="B272" s="152">
        <v>2</v>
      </c>
      <c r="C272" s="152"/>
      <c r="D272" s="152" t="s">
        <v>2383</v>
      </c>
      <c r="E272" s="152" t="s">
        <v>1840</v>
      </c>
      <c r="F272" s="487">
        <v>80222502</v>
      </c>
      <c r="G272" s="152" t="s">
        <v>2394</v>
      </c>
      <c r="H272" s="487">
        <v>13000000</v>
      </c>
      <c r="I272" s="488">
        <v>8639516.8100000005</v>
      </c>
      <c r="J272" s="152"/>
      <c r="K272" s="152">
        <v>0</v>
      </c>
      <c r="L272" s="152">
        <v>0</v>
      </c>
      <c r="M272" s="488">
        <v>76731113.579999998</v>
      </c>
      <c r="N272" s="153">
        <v>265</v>
      </c>
      <c r="O272" s="152" t="s">
        <v>2131</v>
      </c>
      <c r="P272" s="152" t="s">
        <v>1093</v>
      </c>
      <c r="Q272" s="152" t="s">
        <v>2395</v>
      </c>
      <c r="R272" s="488"/>
      <c r="S272" s="153">
        <f t="shared" si="4"/>
        <v>21639516.810000002</v>
      </c>
      <c r="T272" s="153">
        <v>55091596.770000003</v>
      </c>
      <c r="U272" s="153">
        <v>250821540</v>
      </c>
      <c r="V272" s="153">
        <v>20151000</v>
      </c>
      <c r="W272" s="153">
        <v>347703653.57999998</v>
      </c>
      <c r="X272" s="153">
        <v>201109094</v>
      </c>
      <c r="Y272" s="153">
        <v>171266416</v>
      </c>
      <c r="Z272" s="153">
        <v>0</v>
      </c>
      <c r="AA272" s="153">
        <v>372375510</v>
      </c>
      <c r="AB272" s="153">
        <v>174005819.74000001</v>
      </c>
      <c r="AC272" s="153">
        <v>139418356.44999999</v>
      </c>
      <c r="AD272" s="153">
        <v>0</v>
      </c>
      <c r="AE272" s="153">
        <v>313424176.19</v>
      </c>
      <c r="AF272" s="489">
        <v>34279477.390000001</v>
      </c>
    </row>
    <row r="273" spans="1:32">
      <c r="A273" s="487">
        <v>266</v>
      </c>
      <c r="B273" s="152">
        <v>2</v>
      </c>
      <c r="C273" s="152"/>
      <c r="D273" s="152" t="s">
        <v>2383</v>
      </c>
      <c r="E273" s="152" t="s">
        <v>1840</v>
      </c>
      <c r="F273" s="487">
        <v>80222503</v>
      </c>
      <c r="G273" s="152" t="s">
        <v>2396</v>
      </c>
      <c r="H273" s="488">
        <v>66933376.789999999</v>
      </c>
      <c r="I273" s="488">
        <v>24202084.25</v>
      </c>
      <c r="J273" s="152"/>
      <c r="K273" s="152">
        <v>0</v>
      </c>
      <c r="L273" s="152">
        <v>0</v>
      </c>
      <c r="M273" s="488">
        <v>163383974.49000001</v>
      </c>
      <c r="N273" s="153">
        <v>266</v>
      </c>
      <c r="O273" s="152" t="s">
        <v>2131</v>
      </c>
      <c r="P273" s="152" t="s">
        <v>1093</v>
      </c>
      <c r="Q273" s="152" t="s">
        <v>2397</v>
      </c>
      <c r="R273" s="488"/>
      <c r="S273" s="153">
        <f t="shared" si="4"/>
        <v>91135461.039999992</v>
      </c>
      <c r="T273" s="153">
        <v>72248513.450000003</v>
      </c>
      <c r="U273" s="153">
        <v>279531270</v>
      </c>
      <c r="V273" s="153">
        <v>20165000</v>
      </c>
      <c r="W273" s="153">
        <v>463080244.49000001</v>
      </c>
      <c r="X273" s="153">
        <v>287441280</v>
      </c>
      <c r="Y273" s="153">
        <v>181831035.03999999</v>
      </c>
      <c r="Z273" s="153">
        <v>0</v>
      </c>
      <c r="AA273" s="153">
        <v>469272315.04000002</v>
      </c>
      <c r="AB273" s="153">
        <v>204098874.38</v>
      </c>
      <c r="AC273" s="153">
        <v>149898073</v>
      </c>
      <c r="AD273" s="153">
        <v>0</v>
      </c>
      <c r="AE273" s="153">
        <v>353996947.38</v>
      </c>
      <c r="AF273" s="489">
        <v>109083297.11</v>
      </c>
    </row>
    <row r="274" spans="1:32">
      <c r="A274" s="487">
        <v>267</v>
      </c>
      <c r="B274" s="152">
        <v>2</v>
      </c>
      <c r="C274" s="152"/>
      <c r="D274" s="152" t="s">
        <v>2383</v>
      </c>
      <c r="E274" s="152" t="s">
        <v>1840</v>
      </c>
      <c r="F274" s="487">
        <v>80222504</v>
      </c>
      <c r="G274" s="152" t="s">
        <v>2398</v>
      </c>
      <c r="H274" s="152">
        <v>0</v>
      </c>
      <c r="I274" s="488">
        <v>56832102.460000001</v>
      </c>
      <c r="J274" s="152"/>
      <c r="K274" s="152">
        <v>0</v>
      </c>
      <c r="L274" s="152">
        <v>0</v>
      </c>
      <c r="M274" s="488">
        <v>113653601.25</v>
      </c>
      <c r="N274" s="153">
        <v>267</v>
      </c>
      <c r="O274" s="152" t="s">
        <v>2131</v>
      </c>
      <c r="P274" s="152" t="s">
        <v>1093</v>
      </c>
      <c r="Q274" s="152" t="s">
        <v>2399</v>
      </c>
      <c r="R274" s="488"/>
      <c r="S274" s="153">
        <f t="shared" si="4"/>
        <v>56832102.460000001</v>
      </c>
      <c r="T274" s="153">
        <v>56821498.789999999</v>
      </c>
      <c r="U274" s="153">
        <v>254468270</v>
      </c>
      <c r="V274" s="153">
        <v>19951000</v>
      </c>
      <c r="W274" s="153">
        <v>388072871.25</v>
      </c>
      <c r="X274" s="153">
        <v>233381217</v>
      </c>
      <c r="Y274" s="153">
        <v>180995000</v>
      </c>
      <c r="Z274" s="153">
        <v>0</v>
      </c>
      <c r="AA274" s="153">
        <v>414376217</v>
      </c>
      <c r="AB274" s="153">
        <v>178157227.18000001</v>
      </c>
      <c r="AC274" s="153">
        <v>119478554</v>
      </c>
      <c r="AD274" s="153">
        <v>0</v>
      </c>
      <c r="AE274" s="153">
        <v>297635781.18000001</v>
      </c>
      <c r="AF274" s="489">
        <v>90437090.069999993</v>
      </c>
    </row>
    <row r="275" spans="1:32">
      <c r="A275" s="487">
        <v>268</v>
      </c>
      <c r="B275" s="152">
        <v>2</v>
      </c>
      <c r="C275" s="152"/>
      <c r="D275" s="152" t="s">
        <v>2383</v>
      </c>
      <c r="E275" s="152" t="s">
        <v>1840</v>
      </c>
      <c r="F275" s="487">
        <v>80222505</v>
      </c>
      <c r="G275" s="152" t="s">
        <v>2400</v>
      </c>
      <c r="H275" s="488">
        <v>70651257.379999995</v>
      </c>
      <c r="I275" s="488">
        <v>11220014.810000001</v>
      </c>
      <c r="J275" s="152"/>
      <c r="K275" s="152">
        <v>0</v>
      </c>
      <c r="L275" s="152">
        <v>0</v>
      </c>
      <c r="M275" s="488">
        <v>152494035.78</v>
      </c>
      <c r="N275" s="153">
        <v>268</v>
      </c>
      <c r="O275" s="152" t="s">
        <v>2131</v>
      </c>
      <c r="P275" s="152" t="s">
        <v>1093</v>
      </c>
      <c r="Q275" s="152" t="s">
        <v>2401</v>
      </c>
      <c r="R275" s="488"/>
      <c r="S275" s="153">
        <f t="shared" si="4"/>
        <v>81871272.189999998</v>
      </c>
      <c r="T275" s="153">
        <v>70622763.590000004</v>
      </c>
      <c r="U275" s="153">
        <v>294297080</v>
      </c>
      <c r="V275" s="153">
        <v>19948000</v>
      </c>
      <c r="W275" s="153">
        <v>466739115.77999997</v>
      </c>
      <c r="X275" s="153">
        <v>292038012.38</v>
      </c>
      <c r="Y275" s="153">
        <v>224522500</v>
      </c>
      <c r="Z275" s="153">
        <v>0</v>
      </c>
      <c r="AA275" s="153">
        <v>516560512.38</v>
      </c>
      <c r="AB275" s="153">
        <v>240495836.86000001</v>
      </c>
      <c r="AC275" s="153">
        <v>174983003</v>
      </c>
      <c r="AD275" s="153">
        <v>0</v>
      </c>
      <c r="AE275" s="153">
        <v>415478839.86000001</v>
      </c>
      <c r="AF275" s="489">
        <v>51260275.920000002</v>
      </c>
    </row>
    <row r="276" spans="1:32">
      <c r="A276" s="487">
        <v>269</v>
      </c>
      <c r="B276" s="152">
        <v>2</v>
      </c>
      <c r="C276" s="152"/>
      <c r="D276" s="152" t="s">
        <v>2383</v>
      </c>
      <c r="E276" s="152" t="s">
        <v>1840</v>
      </c>
      <c r="F276" s="487">
        <v>80222506</v>
      </c>
      <c r="G276" s="152" t="s">
        <v>2402</v>
      </c>
      <c r="H276" s="487">
        <v>5200000</v>
      </c>
      <c r="I276" s="488">
        <v>13685453.01</v>
      </c>
      <c r="J276" s="152"/>
      <c r="K276" s="152">
        <v>0</v>
      </c>
      <c r="L276" s="152">
        <v>0</v>
      </c>
      <c r="M276" s="488">
        <v>66036584.590000004</v>
      </c>
      <c r="N276" s="153">
        <v>269</v>
      </c>
      <c r="O276" s="152" t="s">
        <v>2131</v>
      </c>
      <c r="P276" s="152" t="s">
        <v>1093</v>
      </c>
      <c r="Q276" s="152" t="s">
        <v>2403</v>
      </c>
      <c r="R276" s="488"/>
      <c r="S276" s="153">
        <f t="shared" si="4"/>
        <v>18885453.009999998</v>
      </c>
      <c r="T276" s="153">
        <v>47151131.579999998</v>
      </c>
      <c r="U276" s="153">
        <v>201221228.16999999</v>
      </c>
      <c r="V276" s="153">
        <v>19942000</v>
      </c>
      <c r="W276" s="153">
        <v>287199812.75999999</v>
      </c>
      <c r="X276" s="153">
        <v>189872540</v>
      </c>
      <c r="Y276" s="153">
        <v>123415000</v>
      </c>
      <c r="Z276" s="153">
        <v>0</v>
      </c>
      <c r="AA276" s="153">
        <v>313287540</v>
      </c>
      <c r="AB276" s="153">
        <v>161498626.06999999</v>
      </c>
      <c r="AC276" s="153">
        <v>93985351.25</v>
      </c>
      <c r="AD276" s="153">
        <v>0</v>
      </c>
      <c r="AE276" s="153">
        <v>255483977.31999999</v>
      </c>
      <c r="AF276" s="489">
        <v>31715835.440000001</v>
      </c>
    </row>
    <row r="277" spans="1:32">
      <c r="A277" s="487">
        <v>270</v>
      </c>
      <c r="B277" s="152">
        <v>2</v>
      </c>
      <c r="C277" s="152"/>
      <c r="D277" s="152" t="s">
        <v>2383</v>
      </c>
      <c r="E277" s="152" t="s">
        <v>1840</v>
      </c>
      <c r="F277" s="487">
        <v>80222507</v>
      </c>
      <c r="G277" s="152" t="s">
        <v>2404</v>
      </c>
      <c r="H277" s="488">
        <v>78896958.819999993</v>
      </c>
      <c r="I277" s="487">
        <v>41500000</v>
      </c>
      <c r="J277" s="152"/>
      <c r="K277" s="152">
        <v>0</v>
      </c>
      <c r="L277" s="152">
        <v>0</v>
      </c>
      <c r="M277" s="488">
        <v>172225183.34999999</v>
      </c>
      <c r="N277" s="153">
        <v>270</v>
      </c>
      <c r="O277" s="152" t="s">
        <v>2131</v>
      </c>
      <c r="P277" s="152" t="s">
        <v>1093</v>
      </c>
      <c r="Q277" s="152" t="s">
        <v>2405</v>
      </c>
      <c r="R277" s="488"/>
      <c r="S277" s="153">
        <f t="shared" si="4"/>
        <v>120396958.81999999</v>
      </c>
      <c r="T277" s="153">
        <v>51828224.530000001</v>
      </c>
      <c r="U277" s="153">
        <v>205265540</v>
      </c>
      <c r="V277" s="153">
        <v>19933000</v>
      </c>
      <c r="W277" s="153">
        <v>397423723.35000002</v>
      </c>
      <c r="X277" s="153">
        <v>219648091</v>
      </c>
      <c r="Y277" s="153">
        <v>206887245</v>
      </c>
      <c r="Z277" s="153">
        <v>0</v>
      </c>
      <c r="AA277" s="153">
        <v>426535336</v>
      </c>
      <c r="AB277" s="153">
        <v>135117856.97</v>
      </c>
      <c r="AC277" s="153">
        <v>100079258.13</v>
      </c>
      <c r="AD277" s="153">
        <v>0</v>
      </c>
      <c r="AE277" s="153">
        <v>235197115.09999999</v>
      </c>
      <c r="AF277" s="489">
        <v>162226608.25</v>
      </c>
    </row>
    <row r="278" spans="1:32">
      <c r="A278" s="487">
        <v>271</v>
      </c>
      <c r="B278" s="152">
        <v>2</v>
      </c>
      <c r="C278" s="152"/>
      <c r="D278" s="152" t="s">
        <v>2383</v>
      </c>
      <c r="E278" s="152" t="s">
        <v>1840</v>
      </c>
      <c r="F278" s="487">
        <v>80222508</v>
      </c>
      <c r="G278" s="152" t="s">
        <v>2406</v>
      </c>
      <c r="H278" s="487">
        <v>20000000</v>
      </c>
      <c r="I278" s="487">
        <v>9000000</v>
      </c>
      <c r="J278" s="152"/>
      <c r="K278" s="152">
        <v>0</v>
      </c>
      <c r="L278" s="487">
        <v>2718000</v>
      </c>
      <c r="M278" s="488">
        <v>88286201.349999994</v>
      </c>
      <c r="N278" s="153">
        <v>271</v>
      </c>
      <c r="O278" s="152" t="s">
        <v>2131</v>
      </c>
      <c r="P278" s="152" t="s">
        <v>1093</v>
      </c>
      <c r="Q278" s="152" t="s">
        <v>2407</v>
      </c>
      <c r="R278" s="488"/>
      <c r="S278" s="153">
        <f t="shared" si="4"/>
        <v>31718000</v>
      </c>
      <c r="T278" s="153">
        <v>56568201.350000001</v>
      </c>
      <c r="U278" s="153">
        <v>289961100</v>
      </c>
      <c r="V278" s="153">
        <v>19956000</v>
      </c>
      <c r="W278" s="153">
        <v>398203301.35000002</v>
      </c>
      <c r="X278" s="153">
        <v>261193680</v>
      </c>
      <c r="Y278" s="153">
        <v>149901080</v>
      </c>
      <c r="Z278" s="153">
        <v>0</v>
      </c>
      <c r="AA278" s="153">
        <v>411094760</v>
      </c>
      <c r="AB278" s="153">
        <v>200909436.38999999</v>
      </c>
      <c r="AC278" s="153">
        <v>125739766.65000001</v>
      </c>
      <c r="AD278" s="153">
        <v>0</v>
      </c>
      <c r="AE278" s="153">
        <v>326649203.04000002</v>
      </c>
      <c r="AF278" s="489">
        <v>71554098.310000002</v>
      </c>
    </row>
    <row r="279" spans="1:32">
      <c r="A279" s="487">
        <v>272</v>
      </c>
      <c r="B279" s="152">
        <v>2</v>
      </c>
      <c r="C279" s="152"/>
      <c r="D279" s="152" t="s">
        <v>2383</v>
      </c>
      <c r="E279" s="152" t="s">
        <v>1840</v>
      </c>
      <c r="F279" s="487">
        <v>80222509</v>
      </c>
      <c r="G279" s="152" t="s">
        <v>2408</v>
      </c>
      <c r="H279" s="152">
        <v>0</v>
      </c>
      <c r="I279" s="488">
        <v>124966144.56</v>
      </c>
      <c r="J279" s="152"/>
      <c r="K279" s="152">
        <v>0</v>
      </c>
      <c r="L279" s="152">
        <v>0</v>
      </c>
      <c r="M279" s="488">
        <v>176169911.49000001</v>
      </c>
      <c r="N279" s="153">
        <v>272</v>
      </c>
      <c r="O279" s="152" t="s">
        <v>2131</v>
      </c>
      <c r="P279" s="152" t="s">
        <v>1093</v>
      </c>
      <c r="Q279" s="152" t="s">
        <v>2409</v>
      </c>
      <c r="R279" s="488"/>
      <c r="S279" s="153">
        <f t="shared" si="4"/>
        <v>124966144.56</v>
      </c>
      <c r="T279" s="153">
        <v>51203766.93</v>
      </c>
      <c r="U279" s="153">
        <v>248885810</v>
      </c>
      <c r="V279" s="153">
        <v>19939000</v>
      </c>
      <c r="W279" s="153">
        <v>444994721.49000001</v>
      </c>
      <c r="X279" s="153">
        <v>297312157</v>
      </c>
      <c r="Y279" s="153">
        <v>174168560</v>
      </c>
      <c r="Z279" s="153">
        <v>0</v>
      </c>
      <c r="AA279" s="153">
        <v>471480717</v>
      </c>
      <c r="AB279" s="153">
        <v>217971246.47999999</v>
      </c>
      <c r="AC279" s="153">
        <v>88564344.260000005</v>
      </c>
      <c r="AD279" s="153">
        <v>0</v>
      </c>
      <c r="AE279" s="153">
        <v>306535590.74000001</v>
      </c>
      <c r="AF279" s="489">
        <v>138459130.75</v>
      </c>
    </row>
    <row r="280" spans="1:32">
      <c r="A280" s="487">
        <v>273</v>
      </c>
      <c r="B280" s="152">
        <v>2</v>
      </c>
      <c r="C280" s="152"/>
      <c r="D280" s="152" t="s">
        <v>2383</v>
      </c>
      <c r="E280" s="152" t="s">
        <v>1840</v>
      </c>
      <c r="F280" s="487">
        <v>80222510</v>
      </c>
      <c r="G280" s="152" t="s">
        <v>2410</v>
      </c>
      <c r="H280" s="488">
        <v>125214032.14</v>
      </c>
      <c r="I280" s="152">
        <v>0</v>
      </c>
      <c r="J280" s="152"/>
      <c r="K280" s="152">
        <v>0</v>
      </c>
      <c r="L280" s="152">
        <v>0</v>
      </c>
      <c r="M280" s="488">
        <v>196291044.61000001</v>
      </c>
      <c r="N280" s="153">
        <v>273</v>
      </c>
      <c r="O280" s="152" t="s">
        <v>2131</v>
      </c>
      <c r="P280" s="152" t="s">
        <v>1093</v>
      </c>
      <c r="Q280" s="152" t="s">
        <v>2411</v>
      </c>
      <c r="R280" s="488"/>
      <c r="S280" s="153">
        <f t="shared" si="4"/>
        <v>125214032.14</v>
      </c>
      <c r="T280" s="153">
        <v>71077012.469999999</v>
      </c>
      <c r="U280" s="153">
        <v>326786080</v>
      </c>
      <c r="V280" s="153">
        <v>20163000</v>
      </c>
      <c r="W280" s="153">
        <v>543240124.61000001</v>
      </c>
      <c r="X280" s="153">
        <v>311514686.08999997</v>
      </c>
      <c r="Y280" s="153">
        <v>258224326.05000001</v>
      </c>
      <c r="Z280" s="153">
        <v>0</v>
      </c>
      <c r="AA280" s="153">
        <v>569739012.13999999</v>
      </c>
      <c r="AB280" s="153">
        <v>236631813.08000001</v>
      </c>
      <c r="AC280" s="153">
        <v>168139786</v>
      </c>
      <c r="AD280" s="153">
        <v>0</v>
      </c>
      <c r="AE280" s="153">
        <v>404771599.07999998</v>
      </c>
      <c r="AF280" s="489">
        <v>138468525.53</v>
      </c>
    </row>
    <row r="281" spans="1:32">
      <c r="A281" s="487">
        <v>274</v>
      </c>
      <c r="B281" s="152">
        <v>3</v>
      </c>
      <c r="C281" s="152"/>
      <c r="D281" s="152" t="s">
        <v>2412</v>
      </c>
      <c r="E281" s="152" t="s">
        <v>1836</v>
      </c>
      <c r="F281" s="487">
        <v>80323401</v>
      </c>
      <c r="G281" s="152" t="s">
        <v>2413</v>
      </c>
      <c r="H281" s="488">
        <v>56626294.560000002</v>
      </c>
      <c r="I281" s="488">
        <v>6784725.2699999996</v>
      </c>
      <c r="J281" s="152"/>
      <c r="K281" s="152">
        <v>0</v>
      </c>
      <c r="L281" s="487">
        <v>15093434</v>
      </c>
      <c r="M281" s="488">
        <v>149777472.11000001</v>
      </c>
      <c r="N281" s="153">
        <v>274</v>
      </c>
      <c r="O281" s="152" t="s">
        <v>2414</v>
      </c>
      <c r="P281" s="152" t="s">
        <v>1081</v>
      </c>
      <c r="Q281" s="152" t="s">
        <v>2415</v>
      </c>
      <c r="R281" s="488"/>
      <c r="S281" s="153">
        <f t="shared" si="4"/>
        <v>78504453.829999998</v>
      </c>
      <c r="T281" s="153">
        <v>71273018.280000001</v>
      </c>
      <c r="U281" s="153">
        <v>291252805.17000002</v>
      </c>
      <c r="V281" s="153">
        <v>44114724.450000003</v>
      </c>
      <c r="W281" s="153">
        <v>485145001.73000002</v>
      </c>
      <c r="X281" s="153">
        <v>321781000</v>
      </c>
      <c r="Y281" s="153">
        <v>217968210</v>
      </c>
      <c r="Z281" s="153">
        <v>0</v>
      </c>
      <c r="AA281" s="153">
        <v>539749210</v>
      </c>
      <c r="AB281" s="153">
        <v>245963988.78</v>
      </c>
      <c r="AC281" s="153">
        <v>186589425.37</v>
      </c>
      <c r="AD281" s="153">
        <v>0</v>
      </c>
      <c r="AE281" s="153">
        <v>432553414.14999998</v>
      </c>
      <c r="AF281" s="489">
        <v>52591587.579999998</v>
      </c>
    </row>
    <row r="282" spans="1:32">
      <c r="A282" s="487">
        <v>275</v>
      </c>
      <c r="B282" s="152">
        <v>3</v>
      </c>
      <c r="C282" s="152"/>
      <c r="D282" s="152" t="s">
        <v>2412</v>
      </c>
      <c r="E282" s="152" t="s">
        <v>1836</v>
      </c>
      <c r="F282" s="487">
        <v>80323402</v>
      </c>
      <c r="G282" s="152" t="s">
        <v>2416</v>
      </c>
      <c r="H282" s="488">
        <v>87271337.829999998</v>
      </c>
      <c r="I282" s="488">
        <v>21480854.449999999</v>
      </c>
      <c r="J282" s="152"/>
      <c r="K282" s="487">
        <v>6100000</v>
      </c>
      <c r="L282" s="152">
        <v>0</v>
      </c>
      <c r="M282" s="488">
        <v>236157149.78999999</v>
      </c>
      <c r="N282" s="153">
        <v>275</v>
      </c>
      <c r="O282" s="152" t="s">
        <v>2414</v>
      </c>
      <c r="P282" s="152" t="s">
        <v>1081</v>
      </c>
      <c r="Q282" s="152" t="s">
        <v>2417</v>
      </c>
      <c r="R282" s="488"/>
      <c r="S282" s="153">
        <f t="shared" si="4"/>
        <v>114852192.28</v>
      </c>
      <c r="T282" s="153">
        <v>127404957.51000001</v>
      </c>
      <c r="U282" s="153">
        <v>557605713</v>
      </c>
      <c r="V282" s="153">
        <v>72720230</v>
      </c>
      <c r="W282" s="153">
        <v>872583092.78999996</v>
      </c>
      <c r="X282" s="153">
        <v>404566620</v>
      </c>
      <c r="Y282" s="153">
        <v>539250650</v>
      </c>
      <c r="Z282" s="153">
        <v>1500000</v>
      </c>
      <c r="AA282" s="153">
        <v>945317270</v>
      </c>
      <c r="AB282" s="153">
        <v>376591123.52999997</v>
      </c>
      <c r="AC282" s="153">
        <v>427939253</v>
      </c>
      <c r="AD282" s="153">
        <v>614795.63</v>
      </c>
      <c r="AE282" s="153">
        <v>805145172.15999997</v>
      </c>
      <c r="AF282" s="489">
        <v>67437920.629999995</v>
      </c>
    </row>
    <row r="283" spans="1:32">
      <c r="A283" s="487">
        <v>276</v>
      </c>
      <c r="B283" s="152">
        <v>3</v>
      </c>
      <c r="C283" s="152"/>
      <c r="D283" s="152" t="s">
        <v>2412</v>
      </c>
      <c r="E283" s="152" t="s">
        <v>1840</v>
      </c>
      <c r="F283" s="487">
        <v>80323501</v>
      </c>
      <c r="G283" s="152" t="s">
        <v>2418</v>
      </c>
      <c r="H283" s="488">
        <v>98539443.700000003</v>
      </c>
      <c r="I283" s="487">
        <v>6582348</v>
      </c>
      <c r="J283" s="152"/>
      <c r="K283" s="152">
        <v>0</v>
      </c>
      <c r="L283" s="152">
        <v>0</v>
      </c>
      <c r="M283" s="488">
        <v>180781281.97</v>
      </c>
      <c r="N283" s="153">
        <v>276</v>
      </c>
      <c r="O283" s="152" t="s">
        <v>2414</v>
      </c>
      <c r="P283" s="152" t="s">
        <v>1081</v>
      </c>
      <c r="Q283" s="152" t="s">
        <v>2419</v>
      </c>
      <c r="R283" s="488"/>
      <c r="S283" s="153">
        <f t="shared" si="4"/>
        <v>105121791.7</v>
      </c>
      <c r="T283" s="153">
        <v>75659490.269999996</v>
      </c>
      <c r="U283" s="153">
        <v>439431638.47000003</v>
      </c>
      <c r="V283" s="153">
        <v>71112787</v>
      </c>
      <c r="W283" s="153">
        <v>691325707.44000006</v>
      </c>
      <c r="X283" s="153">
        <v>434955979</v>
      </c>
      <c r="Y283" s="153">
        <v>300079098</v>
      </c>
      <c r="Z283" s="153">
        <v>0</v>
      </c>
      <c r="AA283" s="153">
        <v>735035077</v>
      </c>
      <c r="AB283" s="153">
        <v>382127932.16000003</v>
      </c>
      <c r="AC283" s="153">
        <v>227614507.88</v>
      </c>
      <c r="AD283" s="153">
        <v>0</v>
      </c>
      <c r="AE283" s="153">
        <v>609742440.03999996</v>
      </c>
      <c r="AF283" s="489">
        <v>81583267.400000006</v>
      </c>
    </row>
    <row r="284" spans="1:32">
      <c r="A284" s="487">
        <v>277</v>
      </c>
      <c r="B284" s="152">
        <v>3</v>
      </c>
      <c r="C284" s="152"/>
      <c r="D284" s="152" t="s">
        <v>2412</v>
      </c>
      <c r="E284" s="152" t="s">
        <v>1840</v>
      </c>
      <c r="F284" s="487">
        <v>80323502</v>
      </c>
      <c r="G284" s="152" t="s">
        <v>2420</v>
      </c>
      <c r="H284" s="152">
        <v>0</v>
      </c>
      <c r="I284" s="487">
        <v>2952467</v>
      </c>
      <c r="J284" s="152"/>
      <c r="K284" s="152">
        <v>0</v>
      </c>
      <c r="L284" s="152">
        <v>0</v>
      </c>
      <c r="M284" s="488">
        <v>88983209.290000007</v>
      </c>
      <c r="N284" s="153">
        <v>277</v>
      </c>
      <c r="O284" s="152" t="s">
        <v>2414</v>
      </c>
      <c r="P284" s="152" t="s">
        <v>1081</v>
      </c>
      <c r="Q284" s="152" t="s">
        <v>2421</v>
      </c>
      <c r="R284" s="488"/>
      <c r="S284" s="153">
        <f t="shared" si="4"/>
        <v>2952467</v>
      </c>
      <c r="T284" s="153">
        <v>86030742.290000007</v>
      </c>
      <c r="U284" s="153">
        <v>306233803</v>
      </c>
      <c r="V284" s="153">
        <v>52700314</v>
      </c>
      <c r="W284" s="153">
        <v>447917326.29000002</v>
      </c>
      <c r="X284" s="153">
        <v>298271300</v>
      </c>
      <c r="Y284" s="153">
        <v>208173000</v>
      </c>
      <c r="Z284" s="153">
        <v>0</v>
      </c>
      <c r="AA284" s="153">
        <v>506444300</v>
      </c>
      <c r="AB284" s="153">
        <v>251794758.72</v>
      </c>
      <c r="AC284" s="153">
        <v>151018292</v>
      </c>
      <c r="AD284" s="153">
        <v>0</v>
      </c>
      <c r="AE284" s="153">
        <v>402813050.72000003</v>
      </c>
      <c r="AF284" s="489">
        <v>45104275.57</v>
      </c>
    </row>
    <row r="285" spans="1:32">
      <c r="A285" s="487">
        <v>278</v>
      </c>
      <c r="B285" s="152">
        <v>3</v>
      </c>
      <c r="C285" s="152"/>
      <c r="D285" s="152" t="s">
        <v>2412</v>
      </c>
      <c r="E285" s="152" t="s">
        <v>1840</v>
      </c>
      <c r="F285" s="487">
        <v>80323503</v>
      </c>
      <c r="G285" s="152" t="s">
        <v>2422</v>
      </c>
      <c r="H285" s="488">
        <v>133192013.08</v>
      </c>
      <c r="I285" s="488">
        <v>9104454.3499999996</v>
      </c>
      <c r="J285" s="152"/>
      <c r="K285" s="152">
        <v>0</v>
      </c>
      <c r="L285" s="152">
        <v>0</v>
      </c>
      <c r="M285" s="488">
        <v>240741942.25999999</v>
      </c>
      <c r="N285" s="153">
        <v>278</v>
      </c>
      <c r="O285" s="152" t="s">
        <v>2414</v>
      </c>
      <c r="P285" s="152" t="s">
        <v>1081</v>
      </c>
      <c r="Q285" s="152" t="s">
        <v>2423</v>
      </c>
      <c r="R285" s="488"/>
      <c r="S285" s="153">
        <f t="shared" si="4"/>
        <v>142296467.43000001</v>
      </c>
      <c r="T285" s="153">
        <v>98445474.829999998</v>
      </c>
      <c r="U285" s="153">
        <v>359104810</v>
      </c>
      <c r="V285" s="153">
        <v>66791000</v>
      </c>
      <c r="W285" s="153">
        <v>666637752.25999999</v>
      </c>
      <c r="X285" s="153">
        <v>443415320</v>
      </c>
      <c r="Y285" s="153">
        <v>265953643.81</v>
      </c>
      <c r="Z285" s="153">
        <v>0</v>
      </c>
      <c r="AA285" s="153">
        <v>709368963.80999994</v>
      </c>
      <c r="AB285" s="153">
        <v>320138466.38</v>
      </c>
      <c r="AC285" s="153">
        <v>175855460.09</v>
      </c>
      <c r="AD285" s="153">
        <v>0</v>
      </c>
      <c r="AE285" s="153">
        <v>495993926.47000003</v>
      </c>
      <c r="AF285" s="489">
        <v>170643825.78999999</v>
      </c>
    </row>
    <row r="286" spans="1:32">
      <c r="A286" s="487">
        <v>279</v>
      </c>
      <c r="B286" s="152">
        <v>3</v>
      </c>
      <c r="C286" s="152"/>
      <c r="D286" s="152" t="s">
        <v>2412</v>
      </c>
      <c r="E286" s="152" t="s">
        <v>1840</v>
      </c>
      <c r="F286" s="487">
        <v>80323504</v>
      </c>
      <c r="G286" s="152" t="s">
        <v>2424</v>
      </c>
      <c r="H286" s="488">
        <v>150201540.68000001</v>
      </c>
      <c r="I286" s="487">
        <v>351572</v>
      </c>
      <c r="J286" s="152"/>
      <c r="K286" s="152">
        <v>0</v>
      </c>
      <c r="L286" s="488">
        <v>4571720.8899999997</v>
      </c>
      <c r="M286" s="488">
        <v>223066182.03999999</v>
      </c>
      <c r="N286" s="153">
        <v>279</v>
      </c>
      <c r="O286" s="152" t="s">
        <v>2414</v>
      </c>
      <c r="P286" s="152" t="s">
        <v>1081</v>
      </c>
      <c r="Q286" s="152" t="s">
        <v>2425</v>
      </c>
      <c r="R286" s="488"/>
      <c r="S286" s="153">
        <f t="shared" si="4"/>
        <v>155124833.56999999</v>
      </c>
      <c r="T286" s="153">
        <v>67941348.469999999</v>
      </c>
      <c r="U286" s="153">
        <v>358486540</v>
      </c>
      <c r="V286" s="153">
        <v>43275250</v>
      </c>
      <c r="W286" s="153">
        <v>624827972.03999996</v>
      </c>
      <c r="X286" s="153">
        <v>365733342.5</v>
      </c>
      <c r="Y286" s="153">
        <v>376560411.5</v>
      </c>
      <c r="Z286" s="153">
        <v>0</v>
      </c>
      <c r="AA286" s="153">
        <v>742293754</v>
      </c>
      <c r="AB286" s="153">
        <v>269955855.81</v>
      </c>
      <c r="AC286" s="153">
        <v>265000808.88</v>
      </c>
      <c r="AD286" s="153">
        <v>0</v>
      </c>
      <c r="AE286" s="153">
        <v>534956664.69</v>
      </c>
      <c r="AF286" s="489">
        <v>89871307.349999994</v>
      </c>
    </row>
    <row r="287" spans="1:32">
      <c r="A287" s="487">
        <v>280</v>
      </c>
      <c r="B287" s="152">
        <v>3</v>
      </c>
      <c r="C287" s="152"/>
      <c r="D287" s="152" t="s">
        <v>2412</v>
      </c>
      <c r="E287" s="152" t="s">
        <v>1840</v>
      </c>
      <c r="F287" s="487">
        <v>80323505</v>
      </c>
      <c r="G287" s="152" t="s">
        <v>2426</v>
      </c>
      <c r="H287" s="487">
        <v>18319071</v>
      </c>
      <c r="I287" s="487">
        <v>16275000</v>
      </c>
      <c r="J287" s="152"/>
      <c r="K287" s="152">
        <v>0</v>
      </c>
      <c r="L287" s="152">
        <v>0</v>
      </c>
      <c r="M287" s="488">
        <v>121218237.65000001</v>
      </c>
      <c r="N287" s="153">
        <v>280</v>
      </c>
      <c r="O287" s="152" t="s">
        <v>2414</v>
      </c>
      <c r="P287" s="152" t="s">
        <v>1081</v>
      </c>
      <c r="Q287" s="152" t="s">
        <v>2427</v>
      </c>
      <c r="R287" s="488"/>
      <c r="S287" s="153">
        <f t="shared" si="4"/>
        <v>34594071</v>
      </c>
      <c r="T287" s="153">
        <v>86624166.650000006</v>
      </c>
      <c r="U287" s="153">
        <v>309546810</v>
      </c>
      <c r="V287" s="153">
        <v>37575817</v>
      </c>
      <c r="W287" s="153">
        <v>468340864.64999998</v>
      </c>
      <c r="X287" s="153">
        <v>293552775</v>
      </c>
      <c r="Y287" s="153">
        <v>231008515</v>
      </c>
      <c r="Z287" s="153">
        <v>0</v>
      </c>
      <c r="AA287" s="153">
        <v>524561290</v>
      </c>
      <c r="AB287" s="153">
        <v>248677383.96000001</v>
      </c>
      <c r="AC287" s="153">
        <v>188691837</v>
      </c>
      <c r="AD287" s="153">
        <v>0</v>
      </c>
      <c r="AE287" s="153">
        <v>437369220.95999998</v>
      </c>
      <c r="AF287" s="489">
        <v>30971643.690000001</v>
      </c>
    </row>
    <row r="288" spans="1:32">
      <c r="A288" s="487">
        <v>281</v>
      </c>
      <c r="B288" s="152">
        <v>3</v>
      </c>
      <c r="C288" s="152"/>
      <c r="D288" s="152" t="s">
        <v>2412</v>
      </c>
      <c r="E288" s="152" t="s">
        <v>1840</v>
      </c>
      <c r="F288" s="487">
        <v>80323506</v>
      </c>
      <c r="G288" s="152" t="s">
        <v>2428</v>
      </c>
      <c r="H288" s="487">
        <v>13973000</v>
      </c>
      <c r="I288" s="488">
        <v>30263683.600000001</v>
      </c>
      <c r="J288" s="152"/>
      <c r="K288" s="152">
        <v>0</v>
      </c>
      <c r="L288" s="487">
        <v>2200000</v>
      </c>
      <c r="M288" s="488">
        <v>114023049.8</v>
      </c>
      <c r="N288" s="153">
        <v>281</v>
      </c>
      <c r="O288" s="152" t="s">
        <v>2414</v>
      </c>
      <c r="P288" s="152" t="s">
        <v>1081</v>
      </c>
      <c r="Q288" s="152" t="s">
        <v>2429</v>
      </c>
      <c r="R288" s="488"/>
      <c r="S288" s="153">
        <f t="shared" si="4"/>
        <v>46436683.600000001</v>
      </c>
      <c r="T288" s="153">
        <v>67586366.200000003</v>
      </c>
      <c r="U288" s="153">
        <v>338459673.5</v>
      </c>
      <c r="V288" s="153">
        <v>53470046.600000001</v>
      </c>
      <c r="W288" s="153">
        <v>505952769.89999998</v>
      </c>
      <c r="X288" s="153">
        <v>304072412</v>
      </c>
      <c r="Y288" s="153">
        <v>236597588</v>
      </c>
      <c r="Z288" s="153">
        <v>0</v>
      </c>
      <c r="AA288" s="153">
        <v>540670000</v>
      </c>
      <c r="AB288" s="153">
        <v>277886035</v>
      </c>
      <c r="AC288" s="153">
        <v>201900038.72</v>
      </c>
      <c r="AD288" s="153">
        <v>0</v>
      </c>
      <c r="AE288" s="153">
        <v>479786073.72000003</v>
      </c>
      <c r="AF288" s="489">
        <v>26166696.18</v>
      </c>
    </row>
    <row r="289" spans="1:32">
      <c r="A289" s="487">
        <v>282</v>
      </c>
      <c r="B289" s="152">
        <v>3</v>
      </c>
      <c r="C289" s="152"/>
      <c r="D289" s="152" t="s">
        <v>2412</v>
      </c>
      <c r="E289" s="152" t="s">
        <v>1840</v>
      </c>
      <c r="F289" s="487">
        <v>80323507</v>
      </c>
      <c r="G289" s="152" t="s">
        <v>2430</v>
      </c>
      <c r="H289" s="488">
        <v>20787088.960000001</v>
      </c>
      <c r="I289" s="488">
        <v>4788407.24</v>
      </c>
      <c r="J289" s="152"/>
      <c r="K289" s="152">
        <v>0</v>
      </c>
      <c r="L289" s="487">
        <v>3700000</v>
      </c>
      <c r="M289" s="488">
        <v>105605206.90000001</v>
      </c>
      <c r="N289" s="153">
        <v>282</v>
      </c>
      <c r="O289" s="152" t="s">
        <v>2414</v>
      </c>
      <c r="P289" s="152" t="s">
        <v>1081</v>
      </c>
      <c r="Q289" s="152" t="s">
        <v>2431</v>
      </c>
      <c r="R289" s="488"/>
      <c r="S289" s="153">
        <f t="shared" si="4"/>
        <v>29275496.200000003</v>
      </c>
      <c r="T289" s="153">
        <v>76329710.700000003</v>
      </c>
      <c r="U289" s="153">
        <v>360850207.5</v>
      </c>
      <c r="V289" s="153">
        <v>48257255</v>
      </c>
      <c r="W289" s="153">
        <v>514712669.39999998</v>
      </c>
      <c r="X289" s="153">
        <v>335699540</v>
      </c>
      <c r="Y289" s="153">
        <v>297708000</v>
      </c>
      <c r="Z289" s="153">
        <v>0</v>
      </c>
      <c r="AA289" s="153">
        <v>633407540</v>
      </c>
      <c r="AB289" s="153">
        <v>270776366.18000001</v>
      </c>
      <c r="AC289" s="153">
        <v>216601707.13</v>
      </c>
      <c r="AD289" s="153">
        <v>0</v>
      </c>
      <c r="AE289" s="153">
        <v>487378073.31</v>
      </c>
      <c r="AF289" s="489">
        <v>27334596.09</v>
      </c>
    </row>
    <row r="290" spans="1:32">
      <c r="A290" s="487">
        <v>283</v>
      </c>
      <c r="B290" s="152">
        <v>3</v>
      </c>
      <c r="C290" s="152"/>
      <c r="D290" s="152" t="s">
        <v>2432</v>
      </c>
      <c r="E290" s="152" t="s">
        <v>1836</v>
      </c>
      <c r="F290" s="487">
        <v>80324401</v>
      </c>
      <c r="G290" s="152" t="s">
        <v>2433</v>
      </c>
      <c r="H290" s="488">
        <v>254138889.22</v>
      </c>
      <c r="I290" s="488">
        <v>101218858.34</v>
      </c>
      <c r="J290" s="152"/>
      <c r="K290" s="152">
        <v>0</v>
      </c>
      <c r="L290" s="152">
        <v>0</v>
      </c>
      <c r="M290" s="488">
        <v>447361647.45999998</v>
      </c>
      <c r="N290" s="153">
        <v>283</v>
      </c>
      <c r="O290" s="152" t="s">
        <v>2414</v>
      </c>
      <c r="P290" s="152" t="s">
        <v>1080</v>
      </c>
      <c r="Q290" s="152" t="s">
        <v>2434</v>
      </c>
      <c r="R290" s="488"/>
      <c r="S290" s="153">
        <f t="shared" si="4"/>
        <v>355357747.56</v>
      </c>
      <c r="T290" s="153">
        <v>92003899.900000006</v>
      </c>
      <c r="U290" s="153">
        <v>627682500</v>
      </c>
      <c r="V290" s="153">
        <v>77956000</v>
      </c>
      <c r="W290" s="153">
        <v>1153000147.46</v>
      </c>
      <c r="X290" s="153">
        <v>584529740</v>
      </c>
      <c r="Y290" s="153">
        <v>484904614.22000003</v>
      </c>
      <c r="Z290" s="153">
        <v>0</v>
      </c>
      <c r="AA290" s="153">
        <v>1069434354.22</v>
      </c>
      <c r="AB290" s="153">
        <v>505794637.99000001</v>
      </c>
      <c r="AC290" s="153">
        <v>346192612.06999999</v>
      </c>
      <c r="AD290" s="153">
        <v>0</v>
      </c>
      <c r="AE290" s="153">
        <v>851987250.05999994</v>
      </c>
      <c r="AF290" s="489">
        <v>301012897.39999998</v>
      </c>
    </row>
    <row r="291" spans="1:32">
      <c r="A291" s="487">
        <v>284</v>
      </c>
      <c r="B291" s="152">
        <v>3</v>
      </c>
      <c r="C291" s="152"/>
      <c r="D291" s="152" t="s">
        <v>2432</v>
      </c>
      <c r="E291" s="152" t="s">
        <v>1836</v>
      </c>
      <c r="F291" s="487">
        <v>80324402</v>
      </c>
      <c r="G291" s="152" t="s">
        <v>2435</v>
      </c>
      <c r="H291" s="488">
        <v>48946796.479999997</v>
      </c>
      <c r="I291" s="488">
        <v>4575741.57</v>
      </c>
      <c r="J291" s="152"/>
      <c r="K291" s="152">
        <v>0</v>
      </c>
      <c r="L291" s="152">
        <v>0</v>
      </c>
      <c r="M291" s="488">
        <v>156974369.97999999</v>
      </c>
      <c r="N291" s="153">
        <v>284</v>
      </c>
      <c r="O291" s="152" t="s">
        <v>2414</v>
      </c>
      <c r="P291" s="152" t="s">
        <v>1080</v>
      </c>
      <c r="Q291" s="152" t="s">
        <v>2436</v>
      </c>
      <c r="R291" s="488"/>
      <c r="S291" s="153">
        <f t="shared" si="4"/>
        <v>53522538.049999997</v>
      </c>
      <c r="T291" s="153">
        <v>103451831.93000001</v>
      </c>
      <c r="U291" s="153">
        <v>454337080</v>
      </c>
      <c r="V291" s="153">
        <v>50478000</v>
      </c>
      <c r="W291" s="153">
        <v>661789449.98000002</v>
      </c>
      <c r="X291" s="153">
        <v>399651596.41000003</v>
      </c>
      <c r="Y291" s="153">
        <v>282063740.06999999</v>
      </c>
      <c r="Z291" s="153">
        <v>0</v>
      </c>
      <c r="AA291" s="153">
        <v>681715336.48000002</v>
      </c>
      <c r="AB291" s="153">
        <v>366670150.89999998</v>
      </c>
      <c r="AC291" s="153">
        <v>218445705.91</v>
      </c>
      <c r="AD291" s="153">
        <v>0</v>
      </c>
      <c r="AE291" s="153">
        <v>585115856.80999994</v>
      </c>
      <c r="AF291" s="489">
        <v>76673593.170000002</v>
      </c>
    </row>
    <row r="292" spans="1:32">
      <c r="A292" s="487">
        <v>285</v>
      </c>
      <c r="B292" s="152">
        <v>3</v>
      </c>
      <c r="C292" s="152"/>
      <c r="D292" s="152" t="s">
        <v>2432</v>
      </c>
      <c r="E292" s="152" t="s">
        <v>1840</v>
      </c>
      <c r="F292" s="487">
        <v>80324501</v>
      </c>
      <c r="G292" s="152" t="s">
        <v>2437</v>
      </c>
      <c r="H292" s="152">
        <v>0</v>
      </c>
      <c r="I292" s="488">
        <v>30878339.52</v>
      </c>
      <c r="J292" s="152"/>
      <c r="K292" s="152">
        <v>0</v>
      </c>
      <c r="L292" s="152">
        <v>0</v>
      </c>
      <c r="M292" s="488">
        <v>127164569.44</v>
      </c>
      <c r="N292" s="153">
        <v>285</v>
      </c>
      <c r="O292" s="152" t="s">
        <v>2414</v>
      </c>
      <c r="P292" s="152" t="s">
        <v>1080</v>
      </c>
      <c r="Q292" s="152" t="s">
        <v>2438</v>
      </c>
      <c r="R292" s="488"/>
      <c r="S292" s="153">
        <f t="shared" si="4"/>
        <v>30878339.52</v>
      </c>
      <c r="T292" s="153">
        <v>96286229.920000002</v>
      </c>
      <c r="U292" s="153">
        <v>336773080</v>
      </c>
      <c r="V292" s="153">
        <v>48803000</v>
      </c>
      <c r="W292" s="153">
        <v>512740649.44</v>
      </c>
      <c r="X292" s="153">
        <v>286620130</v>
      </c>
      <c r="Y292" s="153">
        <v>222813000</v>
      </c>
      <c r="Z292" s="153">
        <v>0</v>
      </c>
      <c r="AA292" s="153">
        <v>509433130</v>
      </c>
      <c r="AB292" s="153">
        <v>242051856.58000001</v>
      </c>
      <c r="AC292" s="153">
        <v>147507142</v>
      </c>
      <c r="AD292" s="153">
        <v>0</v>
      </c>
      <c r="AE292" s="153">
        <v>389558998.57999998</v>
      </c>
      <c r="AF292" s="489">
        <v>123181650.86</v>
      </c>
    </row>
    <row r="293" spans="1:32">
      <c r="A293" s="487">
        <v>286</v>
      </c>
      <c r="B293" s="152">
        <v>3</v>
      </c>
      <c r="C293" s="152"/>
      <c r="D293" s="152" t="s">
        <v>2432</v>
      </c>
      <c r="E293" s="152" t="s">
        <v>1840</v>
      </c>
      <c r="F293" s="487">
        <v>80324502</v>
      </c>
      <c r="G293" s="152" t="s">
        <v>2439</v>
      </c>
      <c r="H293" s="488">
        <v>82579916.099999994</v>
      </c>
      <c r="I293" s="488">
        <v>3690322.23</v>
      </c>
      <c r="J293" s="152"/>
      <c r="K293" s="152">
        <v>0</v>
      </c>
      <c r="L293" s="152">
        <v>0</v>
      </c>
      <c r="M293" s="488">
        <v>181549586.63999999</v>
      </c>
      <c r="N293" s="153">
        <v>286</v>
      </c>
      <c r="O293" s="152" t="s">
        <v>2414</v>
      </c>
      <c r="P293" s="152" t="s">
        <v>1080</v>
      </c>
      <c r="Q293" s="152" t="s">
        <v>2440</v>
      </c>
      <c r="R293" s="488"/>
      <c r="S293" s="153">
        <f t="shared" si="4"/>
        <v>86270238.329999998</v>
      </c>
      <c r="T293" s="153">
        <v>95279348.310000002</v>
      </c>
      <c r="U293" s="153">
        <v>436142280</v>
      </c>
      <c r="V293" s="153">
        <v>68164000</v>
      </c>
      <c r="W293" s="153">
        <v>685855866.63999999</v>
      </c>
      <c r="X293" s="153">
        <v>376479415</v>
      </c>
      <c r="Y293" s="153">
        <v>429455999.10000002</v>
      </c>
      <c r="Z293" s="153">
        <v>0</v>
      </c>
      <c r="AA293" s="153">
        <v>805935414.10000002</v>
      </c>
      <c r="AB293" s="153">
        <v>335226546.75</v>
      </c>
      <c r="AC293" s="153">
        <v>326334158.61000001</v>
      </c>
      <c r="AD293" s="153">
        <v>0</v>
      </c>
      <c r="AE293" s="153">
        <v>661560705.36000001</v>
      </c>
      <c r="AF293" s="489">
        <v>24295161.280000001</v>
      </c>
    </row>
    <row r="294" spans="1:32">
      <c r="A294" s="487">
        <v>287</v>
      </c>
      <c r="B294" s="152">
        <v>3</v>
      </c>
      <c r="C294" s="152"/>
      <c r="D294" s="152" t="s">
        <v>2432</v>
      </c>
      <c r="E294" s="152" t="s">
        <v>1840</v>
      </c>
      <c r="F294" s="487">
        <v>80324503</v>
      </c>
      <c r="G294" s="152" t="s">
        <v>2441</v>
      </c>
      <c r="H294" s="487">
        <v>85000000</v>
      </c>
      <c r="I294" s="487">
        <v>806642</v>
      </c>
      <c r="J294" s="152"/>
      <c r="K294" s="152">
        <v>0</v>
      </c>
      <c r="L294" s="152">
        <v>0</v>
      </c>
      <c r="M294" s="488">
        <v>193503716.08000001</v>
      </c>
      <c r="N294" s="153">
        <v>287</v>
      </c>
      <c r="O294" s="152" t="s">
        <v>2414</v>
      </c>
      <c r="P294" s="152" t="s">
        <v>1080</v>
      </c>
      <c r="Q294" s="152" t="s">
        <v>2442</v>
      </c>
      <c r="R294" s="488"/>
      <c r="S294" s="153">
        <f t="shared" si="4"/>
        <v>85806642</v>
      </c>
      <c r="T294" s="153">
        <v>107697074.08</v>
      </c>
      <c r="U294" s="153">
        <v>370319859</v>
      </c>
      <c r="V294" s="153">
        <v>36666000</v>
      </c>
      <c r="W294" s="153">
        <v>600489575.08000004</v>
      </c>
      <c r="X294" s="153">
        <v>266530859</v>
      </c>
      <c r="Y294" s="153">
        <v>399416260</v>
      </c>
      <c r="Z294" s="153">
        <v>0</v>
      </c>
      <c r="AA294" s="153">
        <v>665947119</v>
      </c>
      <c r="AB294" s="153">
        <v>248904952.97</v>
      </c>
      <c r="AC294" s="153">
        <v>310426270.81999999</v>
      </c>
      <c r="AD294" s="153">
        <v>0</v>
      </c>
      <c r="AE294" s="153">
        <v>559331223.78999996</v>
      </c>
      <c r="AF294" s="489">
        <v>41158351.289999999</v>
      </c>
    </row>
    <row r="295" spans="1:32">
      <c r="A295" s="487">
        <v>288</v>
      </c>
      <c r="B295" s="152">
        <v>3</v>
      </c>
      <c r="C295" s="152"/>
      <c r="D295" s="152" t="s">
        <v>2432</v>
      </c>
      <c r="E295" s="152" t="s">
        <v>1840</v>
      </c>
      <c r="F295" s="487">
        <v>80324504</v>
      </c>
      <c r="G295" s="152" t="s">
        <v>2443</v>
      </c>
      <c r="H295" s="488">
        <v>140047065.25999999</v>
      </c>
      <c r="I295" s="487">
        <v>13000000</v>
      </c>
      <c r="J295" s="152"/>
      <c r="K295" s="152">
        <v>0</v>
      </c>
      <c r="L295" s="152">
        <v>0</v>
      </c>
      <c r="M295" s="488">
        <v>238271161.69</v>
      </c>
      <c r="N295" s="153">
        <v>288</v>
      </c>
      <c r="O295" s="152" t="s">
        <v>2414</v>
      </c>
      <c r="P295" s="152" t="s">
        <v>1080</v>
      </c>
      <c r="Q295" s="152" t="s">
        <v>2444</v>
      </c>
      <c r="R295" s="488"/>
      <c r="S295" s="153">
        <f t="shared" si="4"/>
        <v>153047065.25999999</v>
      </c>
      <c r="T295" s="153">
        <v>85224096.430000007</v>
      </c>
      <c r="U295" s="153">
        <v>355872810</v>
      </c>
      <c r="V295" s="153">
        <v>58568000</v>
      </c>
      <c r="W295" s="153">
        <v>652711971.69000006</v>
      </c>
      <c r="X295" s="153">
        <v>305633810</v>
      </c>
      <c r="Y295" s="153">
        <v>274687230</v>
      </c>
      <c r="Z295" s="153">
        <v>0</v>
      </c>
      <c r="AA295" s="153">
        <v>580321040</v>
      </c>
      <c r="AB295" s="153">
        <v>242438120</v>
      </c>
      <c r="AC295" s="153">
        <v>240443523</v>
      </c>
      <c r="AD295" s="153">
        <v>0</v>
      </c>
      <c r="AE295" s="153">
        <v>482881643</v>
      </c>
      <c r="AF295" s="489">
        <v>169830328.69</v>
      </c>
    </row>
    <row r="296" spans="1:32">
      <c r="A296" s="487">
        <v>289</v>
      </c>
      <c r="B296" s="152">
        <v>3</v>
      </c>
      <c r="C296" s="152"/>
      <c r="D296" s="152" t="s">
        <v>2432</v>
      </c>
      <c r="E296" s="152" t="s">
        <v>1840</v>
      </c>
      <c r="F296" s="487">
        <v>80324505</v>
      </c>
      <c r="G296" s="152" t="s">
        <v>2445</v>
      </c>
      <c r="H296" s="488">
        <v>82336829.799999997</v>
      </c>
      <c r="I296" s="487">
        <v>5000000</v>
      </c>
      <c r="J296" s="152"/>
      <c r="K296" s="152">
        <v>0</v>
      </c>
      <c r="L296" s="152">
        <v>0</v>
      </c>
      <c r="M296" s="488">
        <v>167686780.69</v>
      </c>
      <c r="N296" s="153">
        <v>289</v>
      </c>
      <c r="O296" s="152" t="s">
        <v>2414</v>
      </c>
      <c r="P296" s="152" t="s">
        <v>1080</v>
      </c>
      <c r="Q296" s="152" t="s">
        <v>2446</v>
      </c>
      <c r="R296" s="488"/>
      <c r="S296" s="153">
        <f t="shared" si="4"/>
        <v>87336829.799999997</v>
      </c>
      <c r="T296" s="153">
        <v>80349950.890000001</v>
      </c>
      <c r="U296" s="153">
        <v>330398810</v>
      </c>
      <c r="V296" s="153">
        <v>29366000</v>
      </c>
      <c r="W296" s="153">
        <v>527451590.69</v>
      </c>
      <c r="X296" s="153">
        <v>314491079.80000001</v>
      </c>
      <c r="Y296" s="153">
        <v>239062810</v>
      </c>
      <c r="Z296" s="153">
        <v>0</v>
      </c>
      <c r="AA296" s="153">
        <v>553553889.79999995</v>
      </c>
      <c r="AB296" s="153">
        <v>267359907.80000001</v>
      </c>
      <c r="AC296" s="153">
        <v>73933526.299999997</v>
      </c>
      <c r="AD296" s="153">
        <v>0</v>
      </c>
      <c r="AE296" s="153">
        <v>341293434.10000002</v>
      </c>
      <c r="AF296" s="489">
        <v>186158156.59</v>
      </c>
    </row>
    <row r="297" spans="1:32">
      <c r="A297" s="487">
        <v>290</v>
      </c>
      <c r="B297" s="152">
        <v>3</v>
      </c>
      <c r="C297" s="152"/>
      <c r="D297" s="152" t="s">
        <v>2432</v>
      </c>
      <c r="E297" s="152" t="s">
        <v>1840</v>
      </c>
      <c r="F297" s="487">
        <v>80324506</v>
      </c>
      <c r="G297" s="152" t="s">
        <v>2447</v>
      </c>
      <c r="H297" s="488">
        <v>75180924.469999999</v>
      </c>
      <c r="I297" s="152">
        <v>0</v>
      </c>
      <c r="J297" s="152"/>
      <c r="K297" s="152">
        <v>0</v>
      </c>
      <c r="L297" s="152">
        <v>0</v>
      </c>
      <c r="M297" s="488">
        <v>145954548.68000001</v>
      </c>
      <c r="N297" s="153">
        <v>290</v>
      </c>
      <c r="O297" s="152" t="s">
        <v>2414</v>
      </c>
      <c r="P297" s="152" t="s">
        <v>1080</v>
      </c>
      <c r="Q297" s="152" t="s">
        <v>2448</v>
      </c>
      <c r="R297" s="488"/>
      <c r="S297" s="153">
        <f t="shared" si="4"/>
        <v>75180924.469999999</v>
      </c>
      <c r="T297" s="153">
        <v>70773624.209999993</v>
      </c>
      <c r="U297" s="153">
        <v>295997080</v>
      </c>
      <c r="V297" s="153">
        <v>33899000</v>
      </c>
      <c r="W297" s="153">
        <v>475850628.68000001</v>
      </c>
      <c r="X297" s="153">
        <v>293816080</v>
      </c>
      <c r="Y297" s="153">
        <v>218374114.47</v>
      </c>
      <c r="Z297" s="153">
        <v>0</v>
      </c>
      <c r="AA297" s="153">
        <v>512190194.47000003</v>
      </c>
      <c r="AB297" s="153">
        <v>240785355.09999999</v>
      </c>
      <c r="AC297" s="153">
        <v>154611295.68000001</v>
      </c>
      <c r="AD297" s="153">
        <v>0</v>
      </c>
      <c r="AE297" s="153">
        <v>395396650.77999997</v>
      </c>
      <c r="AF297" s="489">
        <v>80453977.900000006</v>
      </c>
    </row>
    <row r="298" spans="1:32">
      <c r="A298" s="487">
        <v>291</v>
      </c>
      <c r="B298" s="152">
        <v>3</v>
      </c>
      <c r="C298" s="152"/>
      <c r="D298" s="152" t="s">
        <v>2449</v>
      </c>
      <c r="E298" s="152" t="s">
        <v>1836</v>
      </c>
      <c r="F298" s="487">
        <v>80325401</v>
      </c>
      <c r="G298" s="152" t="s">
        <v>2450</v>
      </c>
      <c r="H298" s="487">
        <v>181220374</v>
      </c>
      <c r="I298" s="488">
        <v>79115349.400000006</v>
      </c>
      <c r="J298" s="152"/>
      <c r="K298" s="487">
        <v>2324900</v>
      </c>
      <c r="L298" s="152">
        <v>0</v>
      </c>
      <c r="M298" s="488">
        <v>514120301.85000002</v>
      </c>
      <c r="N298" s="153">
        <v>291</v>
      </c>
      <c r="O298" s="152" t="s">
        <v>2414</v>
      </c>
      <c r="P298" s="152" t="s">
        <v>1079</v>
      </c>
      <c r="Q298" s="152" t="s">
        <v>2451</v>
      </c>
      <c r="R298" s="488"/>
      <c r="S298" s="153">
        <f t="shared" si="4"/>
        <v>262660623.40000001</v>
      </c>
      <c r="T298" s="153">
        <v>253784578.44999999</v>
      </c>
      <c r="U298" s="153">
        <v>650447490.07000005</v>
      </c>
      <c r="V298" s="153">
        <v>43249483.899999999</v>
      </c>
      <c r="W298" s="153">
        <v>1210142175.8199999</v>
      </c>
      <c r="X298" s="153">
        <v>804502994</v>
      </c>
      <c r="Y298" s="153">
        <v>515967653</v>
      </c>
      <c r="Z298" s="153">
        <v>0</v>
      </c>
      <c r="AA298" s="153">
        <v>1320470647</v>
      </c>
      <c r="AB298" s="153">
        <v>699939758.63999999</v>
      </c>
      <c r="AC298" s="153">
        <v>401864724.62</v>
      </c>
      <c r="AD298" s="153">
        <v>0</v>
      </c>
      <c r="AE298" s="153">
        <v>1101804483.26</v>
      </c>
      <c r="AF298" s="489">
        <v>108337692.56</v>
      </c>
    </row>
    <row r="299" spans="1:32">
      <c r="A299" s="487">
        <v>292</v>
      </c>
      <c r="B299" s="152">
        <v>3</v>
      </c>
      <c r="C299" s="152"/>
      <c r="D299" s="152" t="s">
        <v>2449</v>
      </c>
      <c r="E299" s="152" t="s">
        <v>1836</v>
      </c>
      <c r="F299" s="487">
        <v>80325402</v>
      </c>
      <c r="G299" s="152" t="s">
        <v>2452</v>
      </c>
      <c r="H299" s="488">
        <v>27346098.350000001</v>
      </c>
      <c r="I299" s="488">
        <v>53403897.780000001</v>
      </c>
      <c r="J299" s="152"/>
      <c r="K299" s="152">
        <v>0</v>
      </c>
      <c r="L299" s="152">
        <v>0</v>
      </c>
      <c r="M299" s="488">
        <v>281908639.24000001</v>
      </c>
      <c r="N299" s="153">
        <v>292</v>
      </c>
      <c r="O299" s="152" t="s">
        <v>2414</v>
      </c>
      <c r="P299" s="152" t="s">
        <v>1079</v>
      </c>
      <c r="Q299" s="152" t="s">
        <v>2453</v>
      </c>
      <c r="R299" s="488"/>
      <c r="S299" s="153">
        <f t="shared" si="4"/>
        <v>80749996.129999995</v>
      </c>
      <c r="T299" s="153">
        <v>201158643.11000001</v>
      </c>
      <c r="U299" s="153">
        <v>547657819.59000003</v>
      </c>
      <c r="V299" s="153">
        <v>87671540.060000002</v>
      </c>
      <c r="W299" s="153">
        <v>917237998.88999999</v>
      </c>
      <c r="X299" s="153">
        <v>627382485</v>
      </c>
      <c r="Y299" s="153">
        <v>363836207.35000002</v>
      </c>
      <c r="Z299" s="153">
        <v>0</v>
      </c>
      <c r="AA299" s="153">
        <v>991218692.35000002</v>
      </c>
      <c r="AB299" s="153">
        <v>561957868.90999997</v>
      </c>
      <c r="AC299" s="153">
        <v>323633835</v>
      </c>
      <c r="AD299" s="153">
        <v>0</v>
      </c>
      <c r="AE299" s="153">
        <v>885591703.90999997</v>
      </c>
      <c r="AF299" s="489">
        <v>31646294.98</v>
      </c>
    </row>
    <row r="300" spans="1:32">
      <c r="A300" s="487">
        <v>293</v>
      </c>
      <c r="B300" s="152">
        <v>3</v>
      </c>
      <c r="C300" s="152"/>
      <c r="D300" s="152" t="s">
        <v>2449</v>
      </c>
      <c r="E300" s="152" t="s">
        <v>1840</v>
      </c>
      <c r="F300" s="487">
        <v>80325501</v>
      </c>
      <c r="G300" s="152" t="s">
        <v>2454</v>
      </c>
      <c r="H300" s="488">
        <v>33700366.75</v>
      </c>
      <c r="I300" s="488">
        <v>7866656.2300000004</v>
      </c>
      <c r="J300" s="152"/>
      <c r="K300" s="152">
        <v>0</v>
      </c>
      <c r="L300" s="152">
        <v>0</v>
      </c>
      <c r="M300" s="488">
        <v>129030025.78</v>
      </c>
      <c r="N300" s="153">
        <v>293</v>
      </c>
      <c r="O300" s="152" t="s">
        <v>2414</v>
      </c>
      <c r="P300" s="152" t="s">
        <v>1079</v>
      </c>
      <c r="Q300" s="152" t="s">
        <v>2455</v>
      </c>
      <c r="R300" s="488"/>
      <c r="S300" s="153">
        <f t="shared" si="4"/>
        <v>41567022.980000004</v>
      </c>
      <c r="T300" s="153">
        <v>87463002.799999997</v>
      </c>
      <c r="U300" s="153">
        <v>271573643</v>
      </c>
      <c r="V300" s="153">
        <v>44665982</v>
      </c>
      <c r="W300" s="153">
        <v>445269650.77999997</v>
      </c>
      <c r="X300" s="153">
        <v>354107194.75</v>
      </c>
      <c r="Y300" s="153">
        <v>147808142</v>
      </c>
      <c r="Z300" s="153">
        <v>0</v>
      </c>
      <c r="AA300" s="153">
        <v>501915336.75</v>
      </c>
      <c r="AB300" s="153">
        <v>304159646</v>
      </c>
      <c r="AC300" s="153">
        <v>126026660</v>
      </c>
      <c r="AD300" s="153">
        <v>0</v>
      </c>
      <c r="AE300" s="153">
        <v>430186306</v>
      </c>
      <c r="AF300" s="489">
        <v>15083344.779999999</v>
      </c>
    </row>
    <row r="301" spans="1:32">
      <c r="A301" s="487">
        <v>294</v>
      </c>
      <c r="B301" s="152">
        <v>3</v>
      </c>
      <c r="C301" s="152"/>
      <c r="D301" s="152" t="s">
        <v>2449</v>
      </c>
      <c r="E301" s="152" t="s">
        <v>1840</v>
      </c>
      <c r="F301" s="487">
        <v>80325502</v>
      </c>
      <c r="G301" s="152" t="s">
        <v>2456</v>
      </c>
      <c r="H301" s="152">
        <v>0</v>
      </c>
      <c r="I301" s="488">
        <v>93052070.079999998</v>
      </c>
      <c r="J301" s="152"/>
      <c r="K301" s="152">
        <v>0</v>
      </c>
      <c r="L301" s="487">
        <v>1700000</v>
      </c>
      <c r="M301" s="488">
        <v>154713664.90000001</v>
      </c>
      <c r="N301" s="153">
        <v>294</v>
      </c>
      <c r="O301" s="152" t="s">
        <v>2414</v>
      </c>
      <c r="P301" s="152" t="s">
        <v>1079</v>
      </c>
      <c r="Q301" s="152" t="s">
        <v>2457</v>
      </c>
      <c r="R301" s="488"/>
      <c r="S301" s="153">
        <f t="shared" si="4"/>
        <v>94752070.079999998</v>
      </c>
      <c r="T301" s="153">
        <v>59961594.82</v>
      </c>
      <c r="U301" s="153">
        <v>176281540</v>
      </c>
      <c r="V301" s="153">
        <v>36827762</v>
      </c>
      <c r="W301" s="153">
        <v>367822966.89999998</v>
      </c>
      <c r="X301" s="153">
        <v>233051540</v>
      </c>
      <c r="Y301" s="153">
        <v>193481331.81</v>
      </c>
      <c r="Z301" s="153">
        <v>0</v>
      </c>
      <c r="AA301" s="153">
        <v>426532871.81</v>
      </c>
      <c r="AB301" s="153">
        <v>169782060.47</v>
      </c>
      <c r="AC301" s="153">
        <v>110997655.66</v>
      </c>
      <c r="AD301" s="153">
        <v>0</v>
      </c>
      <c r="AE301" s="153">
        <v>280779716.13</v>
      </c>
      <c r="AF301" s="489">
        <v>87043250.769999996</v>
      </c>
    </row>
    <row r="302" spans="1:32">
      <c r="A302" s="487">
        <v>295</v>
      </c>
      <c r="B302" s="152">
        <v>3</v>
      </c>
      <c r="C302" s="152"/>
      <c r="D302" s="152" t="s">
        <v>2449</v>
      </c>
      <c r="E302" s="152" t="s">
        <v>1840</v>
      </c>
      <c r="F302" s="487">
        <v>80325503</v>
      </c>
      <c r="G302" s="152" t="s">
        <v>2458</v>
      </c>
      <c r="H302" s="152">
        <v>0</v>
      </c>
      <c r="I302" s="487">
        <v>32638286</v>
      </c>
      <c r="J302" s="152"/>
      <c r="K302" s="152">
        <v>0</v>
      </c>
      <c r="L302" s="152">
        <v>0</v>
      </c>
      <c r="M302" s="488">
        <v>140484024.88</v>
      </c>
      <c r="N302" s="153">
        <v>295</v>
      </c>
      <c r="O302" s="152" t="s">
        <v>2414</v>
      </c>
      <c r="P302" s="152" t="s">
        <v>1079</v>
      </c>
      <c r="Q302" s="152" t="s">
        <v>2459</v>
      </c>
      <c r="R302" s="488"/>
      <c r="S302" s="153">
        <f t="shared" si="4"/>
        <v>32638286</v>
      </c>
      <c r="T302" s="153">
        <v>107845738.88</v>
      </c>
      <c r="U302" s="153">
        <v>466605160</v>
      </c>
      <c r="V302" s="153">
        <v>59917000</v>
      </c>
      <c r="W302" s="153">
        <v>667006184.88</v>
      </c>
      <c r="X302" s="153">
        <v>506937006</v>
      </c>
      <c r="Y302" s="153">
        <v>198853906</v>
      </c>
      <c r="Z302" s="153">
        <v>0</v>
      </c>
      <c r="AA302" s="153">
        <v>705790912</v>
      </c>
      <c r="AB302" s="153">
        <v>445546935.29000002</v>
      </c>
      <c r="AC302" s="153">
        <v>170333717.22999999</v>
      </c>
      <c r="AD302" s="153">
        <v>0</v>
      </c>
      <c r="AE302" s="153">
        <v>615880652.51999998</v>
      </c>
      <c r="AF302" s="489">
        <v>51125532.359999999</v>
      </c>
    </row>
    <row r="303" spans="1:32">
      <c r="A303" s="487">
        <v>296</v>
      </c>
      <c r="B303" s="152">
        <v>3</v>
      </c>
      <c r="C303" s="152"/>
      <c r="D303" s="152" t="s">
        <v>2449</v>
      </c>
      <c r="E303" s="152" t="s">
        <v>1840</v>
      </c>
      <c r="F303" s="487">
        <v>80325504</v>
      </c>
      <c r="G303" s="152" t="s">
        <v>2460</v>
      </c>
      <c r="H303" s="488">
        <v>13126669.439999999</v>
      </c>
      <c r="I303" s="488">
        <v>12171408.92</v>
      </c>
      <c r="J303" s="152"/>
      <c r="K303" s="487">
        <v>261555</v>
      </c>
      <c r="L303" s="152">
        <v>0</v>
      </c>
      <c r="M303" s="488">
        <v>102606471.44</v>
      </c>
      <c r="N303" s="153">
        <v>296</v>
      </c>
      <c r="O303" s="152" t="s">
        <v>2414</v>
      </c>
      <c r="P303" s="152" t="s">
        <v>1079</v>
      </c>
      <c r="Q303" s="152" t="s">
        <v>2461</v>
      </c>
      <c r="R303" s="488"/>
      <c r="S303" s="153">
        <f t="shared" si="4"/>
        <v>25559633.359999999</v>
      </c>
      <c r="T303" s="153">
        <v>77308393.079999998</v>
      </c>
      <c r="U303" s="153">
        <v>346923473</v>
      </c>
      <c r="V303" s="153">
        <v>61797000</v>
      </c>
      <c r="W303" s="153">
        <v>511588499.44</v>
      </c>
      <c r="X303" s="153">
        <v>335701178</v>
      </c>
      <c r="Y303" s="153">
        <v>192007220</v>
      </c>
      <c r="Z303" s="153">
        <v>0</v>
      </c>
      <c r="AA303" s="153">
        <v>527708398</v>
      </c>
      <c r="AB303" s="153">
        <v>307547634</v>
      </c>
      <c r="AC303" s="153">
        <v>160569532</v>
      </c>
      <c r="AD303" s="153">
        <v>0</v>
      </c>
      <c r="AE303" s="153">
        <v>468117166</v>
      </c>
      <c r="AF303" s="489">
        <v>43471333.439999998</v>
      </c>
    </row>
    <row r="304" spans="1:32">
      <c r="A304" s="487">
        <v>297</v>
      </c>
      <c r="B304" s="152">
        <v>3</v>
      </c>
      <c r="C304" s="152"/>
      <c r="D304" s="152" t="s">
        <v>2449</v>
      </c>
      <c r="E304" s="152" t="s">
        <v>1840</v>
      </c>
      <c r="F304" s="487">
        <v>80325505</v>
      </c>
      <c r="G304" s="152" t="s">
        <v>2462</v>
      </c>
      <c r="H304" s="488">
        <v>44440214.799999997</v>
      </c>
      <c r="I304" s="488">
        <v>10266679.380000001</v>
      </c>
      <c r="J304" s="152"/>
      <c r="K304" s="152">
        <v>0</v>
      </c>
      <c r="L304" s="152">
        <v>0</v>
      </c>
      <c r="M304" s="488">
        <v>152413089.25</v>
      </c>
      <c r="N304" s="153">
        <v>297</v>
      </c>
      <c r="O304" s="152" t="s">
        <v>2414</v>
      </c>
      <c r="P304" s="152" t="s">
        <v>1079</v>
      </c>
      <c r="Q304" s="152" t="s">
        <v>2463</v>
      </c>
      <c r="R304" s="488"/>
      <c r="S304" s="153">
        <f t="shared" si="4"/>
        <v>54706894.18</v>
      </c>
      <c r="T304" s="153">
        <v>97706195.069999993</v>
      </c>
      <c r="U304" s="153">
        <v>308266810</v>
      </c>
      <c r="V304" s="153">
        <v>65708000</v>
      </c>
      <c r="W304" s="153">
        <v>526387899.25</v>
      </c>
      <c r="X304" s="153">
        <v>386028950</v>
      </c>
      <c r="Y304" s="153">
        <v>176140000</v>
      </c>
      <c r="Z304" s="153">
        <v>0</v>
      </c>
      <c r="AA304" s="153">
        <v>562168950</v>
      </c>
      <c r="AB304" s="153">
        <v>301631557.88</v>
      </c>
      <c r="AC304" s="153">
        <v>108002529.76000001</v>
      </c>
      <c r="AD304" s="153">
        <v>0</v>
      </c>
      <c r="AE304" s="153">
        <v>409634087.63999999</v>
      </c>
      <c r="AF304" s="489">
        <v>116753811.61</v>
      </c>
    </row>
    <row r="305" spans="1:32">
      <c r="A305" s="487">
        <v>298</v>
      </c>
      <c r="B305" s="152">
        <v>3</v>
      </c>
      <c r="C305" s="152"/>
      <c r="D305" s="152" t="s">
        <v>2449</v>
      </c>
      <c r="E305" s="152" t="s">
        <v>1840</v>
      </c>
      <c r="F305" s="487">
        <v>80325506</v>
      </c>
      <c r="G305" s="152" t="s">
        <v>2464</v>
      </c>
      <c r="H305" s="488">
        <v>30261286.809999999</v>
      </c>
      <c r="I305" s="488">
        <v>22121622.73</v>
      </c>
      <c r="J305" s="152"/>
      <c r="K305" s="152">
        <v>0</v>
      </c>
      <c r="L305" s="152">
        <v>0</v>
      </c>
      <c r="M305" s="488">
        <v>132163371.81</v>
      </c>
      <c r="N305" s="153">
        <v>298</v>
      </c>
      <c r="O305" s="152" t="s">
        <v>2414</v>
      </c>
      <c r="P305" s="152" t="s">
        <v>1079</v>
      </c>
      <c r="Q305" s="152" t="s">
        <v>2465</v>
      </c>
      <c r="R305" s="488"/>
      <c r="S305" s="153">
        <f t="shared" si="4"/>
        <v>52382909.539999999</v>
      </c>
      <c r="T305" s="153">
        <v>79780462.269999996</v>
      </c>
      <c r="U305" s="153">
        <v>323326234</v>
      </c>
      <c r="V305" s="153">
        <v>28632896</v>
      </c>
      <c r="W305" s="153">
        <v>484122501.81</v>
      </c>
      <c r="X305" s="153">
        <v>408981248</v>
      </c>
      <c r="Y305" s="153">
        <v>130893074</v>
      </c>
      <c r="Z305" s="153">
        <v>0</v>
      </c>
      <c r="AA305" s="153">
        <v>539874322</v>
      </c>
      <c r="AB305" s="153">
        <v>340068473</v>
      </c>
      <c r="AC305" s="153">
        <v>87995234</v>
      </c>
      <c r="AD305" s="153">
        <v>0</v>
      </c>
      <c r="AE305" s="153">
        <v>428063707</v>
      </c>
      <c r="AF305" s="489">
        <v>56058794.810000002</v>
      </c>
    </row>
    <row r="306" spans="1:32">
      <c r="A306" s="487">
        <v>299</v>
      </c>
      <c r="B306" s="152">
        <v>3</v>
      </c>
      <c r="C306" s="152"/>
      <c r="D306" s="152" t="s">
        <v>2449</v>
      </c>
      <c r="E306" s="152" t="s">
        <v>1840</v>
      </c>
      <c r="F306" s="487">
        <v>80325507</v>
      </c>
      <c r="G306" s="152" t="s">
        <v>2466</v>
      </c>
      <c r="H306" s="488">
        <v>61522342.530000001</v>
      </c>
      <c r="I306" s="488">
        <v>37108715.770000003</v>
      </c>
      <c r="J306" s="152"/>
      <c r="K306" s="152">
        <v>0</v>
      </c>
      <c r="L306" s="152">
        <v>0</v>
      </c>
      <c r="M306" s="488">
        <v>189603326.31</v>
      </c>
      <c r="N306" s="153">
        <v>299</v>
      </c>
      <c r="O306" s="152" t="s">
        <v>2414</v>
      </c>
      <c r="P306" s="152" t="s">
        <v>1079</v>
      </c>
      <c r="Q306" s="152" t="s">
        <v>2467</v>
      </c>
      <c r="R306" s="488"/>
      <c r="S306" s="153">
        <f t="shared" si="4"/>
        <v>98631058.300000012</v>
      </c>
      <c r="T306" s="153">
        <v>90972268.010000005</v>
      </c>
      <c r="U306" s="153">
        <v>291045080</v>
      </c>
      <c r="V306" s="153">
        <v>46984000</v>
      </c>
      <c r="W306" s="153">
        <v>527632406.31</v>
      </c>
      <c r="X306" s="153">
        <v>283686080</v>
      </c>
      <c r="Y306" s="153">
        <v>241567790</v>
      </c>
      <c r="Z306" s="153">
        <v>6000000</v>
      </c>
      <c r="AA306" s="153">
        <v>531253870</v>
      </c>
      <c r="AB306" s="153">
        <v>222216925.75999999</v>
      </c>
      <c r="AC306" s="153">
        <v>189109810</v>
      </c>
      <c r="AD306" s="153">
        <v>0</v>
      </c>
      <c r="AE306" s="153">
        <v>411326735.75999999</v>
      </c>
      <c r="AF306" s="489">
        <v>116305670.55</v>
      </c>
    </row>
    <row r="307" spans="1:32">
      <c r="A307" s="487">
        <v>300</v>
      </c>
      <c r="B307" s="152">
        <v>3</v>
      </c>
      <c r="C307" s="152"/>
      <c r="D307" s="152" t="s">
        <v>2468</v>
      </c>
      <c r="E307" s="152" t="s">
        <v>1836</v>
      </c>
      <c r="F307" s="487">
        <v>80326401</v>
      </c>
      <c r="G307" s="152" t="s">
        <v>2469</v>
      </c>
      <c r="H307" s="488">
        <v>27484079.57</v>
      </c>
      <c r="I307" s="488">
        <v>78947062.920000002</v>
      </c>
      <c r="J307" s="152"/>
      <c r="K307" s="488">
        <v>22703501.23</v>
      </c>
      <c r="L307" s="152">
        <v>0</v>
      </c>
      <c r="M307" s="488">
        <v>260408516.97999999</v>
      </c>
      <c r="N307" s="153">
        <v>300</v>
      </c>
      <c r="O307" s="152" t="s">
        <v>2414</v>
      </c>
      <c r="P307" s="152" t="s">
        <v>1089</v>
      </c>
      <c r="Q307" s="152" t="s">
        <v>2470</v>
      </c>
      <c r="R307" s="488"/>
      <c r="S307" s="153">
        <f t="shared" si="4"/>
        <v>129134643.72000001</v>
      </c>
      <c r="T307" s="153">
        <v>153977374.49000001</v>
      </c>
      <c r="U307" s="153">
        <v>415076599.06999999</v>
      </c>
      <c r="V307" s="153">
        <v>54781071</v>
      </c>
      <c r="W307" s="153">
        <v>752969688.27999997</v>
      </c>
      <c r="X307" s="153">
        <v>453328385</v>
      </c>
      <c r="Y307" s="153">
        <v>435598565</v>
      </c>
      <c r="Z307" s="153">
        <v>1400000</v>
      </c>
      <c r="AA307" s="153">
        <v>890326950</v>
      </c>
      <c r="AB307" s="153">
        <v>391641905.26999998</v>
      </c>
      <c r="AC307" s="153">
        <v>274459462.5</v>
      </c>
      <c r="AD307" s="153">
        <v>1297101.1000000001</v>
      </c>
      <c r="AE307" s="153">
        <v>667398468.87</v>
      </c>
      <c r="AF307" s="489">
        <v>85571219.409999996</v>
      </c>
    </row>
    <row r="308" spans="1:32">
      <c r="A308" s="487">
        <v>301</v>
      </c>
      <c r="B308" s="152">
        <v>3</v>
      </c>
      <c r="C308" s="152"/>
      <c r="D308" s="152" t="s">
        <v>2468</v>
      </c>
      <c r="E308" s="152" t="s">
        <v>1836</v>
      </c>
      <c r="F308" s="487">
        <v>80326402</v>
      </c>
      <c r="G308" s="152" t="s">
        <v>2471</v>
      </c>
      <c r="H308" s="487">
        <v>64389615</v>
      </c>
      <c r="I308" s="488">
        <v>17483984.460000001</v>
      </c>
      <c r="J308" s="152"/>
      <c r="K308" s="487">
        <v>1110575</v>
      </c>
      <c r="L308" s="152">
        <v>0</v>
      </c>
      <c r="M308" s="488">
        <v>205986231.31</v>
      </c>
      <c r="N308" s="153">
        <v>301</v>
      </c>
      <c r="O308" s="152" t="s">
        <v>2414</v>
      </c>
      <c r="P308" s="152" t="s">
        <v>1089</v>
      </c>
      <c r="Q308" s="152" t="s">
        <v>2472</v>
      </c>
      <c r="R308" s="488"/>
      <c r="S308" s="153">
        <f t="shared" si="4"/>
        <v>82984174.460000008</v>
      </c>
      <c r="T308" s="153">
        <v>124112631.84999999</v>
      </c>
      <c r="U308" s="153">
        <v>387548998.93000001</v>
      </c>
      <c r="V308" s="153">
        <v>73710836.450000003</v>
      </c>
      <c r="W308" s="153">
        <v>668356641.69000006</v>
      </c>
      <c r="X308" s="153">
        <v>407914403</v>
      </c>
      <c r="Y308" s="153">
        <v>335213867</v>
      </c>
      <c r="Z308" s="153">
        <v>0</v>
      </c>
      <c r="AA308" s="153">
        <v>743128270</v>
      </c>
      <c r="AB308" s="153">
        <v>360962904.43000001</v>
      </c>
      <c r="AC308" s="153">
        <v>268451967.98000002</v>
      </c>
      <c r="AD308" s="153">
        <v>0</v>
      </c>
      <c r="AE308" s="153">
        <v>629414872.40999997</v>
      </c>
      <c r="AF308" s="489">
        <v>38941769.280000001</v>
      </c>
    </row>
    <row r="309" spans="1:32">
      <c r="A309" s="487">
        <v>302</v>
      </c>
      <c r="B309" s="152">
        <v>3</v>
      </c>
      <c r="C309" s="152"/>
      <c r="D309" s="152" t="s">
        <v>2468</v>
      </c>
      <c r="E309" s="152" t="s">
        <v>1836</v>
      </c>
      <c r="F309" s="487">
        <v>80326403</v>
      </c>
      <c r="G309" s="152" t="s">
        <v>2473</v>
      </c>
      <c r="H309" s="488">
        <v>318820618.16000003</v>
      </c>
      <c r="I309" s="488">
        <v>341148515.88</v>
      </c>
      <c r="J309" s="152"/>
      <c r="K309" s="487">
        <v>12663140</v>
      </c>
      <c r="L309" s="152">
        <v>0</v>
      </c>
      <c r="M309" s="488">
        <v>860039495.59000003</v>
      </c>
      <c r="N309" s="153">
        <v>302</v>
      </c>
      <c r="O309" s="152" t="s">
        <v>2414</v>
      </c>
      <c r="P309" s="152" t="s">
        <v>1089</v>
      </c>
      <c r="Q309" s="152" t="s">
        <v>2474</v>
      </c>
      <c r="R309" s="488"/>
      <c r="S309" s="153">
        <f t="shared" si="4"/>
        <v>672632274.03999996</v>
      </c>
      <c r="T309" s="153">
        <v>200070361.55000001</v>
      </c>
      <c r="U309" s="153">
        <v>460901552.87</v>
      </c>
      <c r="V309" s="153">
        <v>57403785</v>
      </c>
      <c r="W309" s="153">
        <v>1391007973.46</v>
      </c>
      <c r="X309" s="153">
        <v>618697350</v>
      </c>
      <c r="Y309" s="153">
        <v>1029523000</v>
      </c>
      <c r="Z309" s="153">
        <v>3000000</v>
      </c>
      <c r="AA309" s="153">
        <v>1651220350</v>
      </c>
      <c r="AB309" s="153">
        <v>523301616.87</v>
      </c>
      <c r="AC309" s="153">
        <v>559329355</v>
      </c>
      <c r="AD309" s="153">
        <v>2903103.19</v>
      </c>
      <c r="AE309" s="153">
        <v>1085534075.0599999</v>
      </c>
      <c r="AF309" s="489">
        <v>305473898.39999998</v>
      </c>
    </row>
    <row r="310" spans="1:32">
      <c r="A310" s="487">
        <v>303</v>
      </c>
      <c r="B310" s="152">
        <v>3</v>
      </c>
      <c r="C310" s="152"/>
      <c r="D310" s="152" t="s">
        <v>2468</v>
      </c>
      <c r="E310" s="152" t="s">
        <v>1836</v>
      </c>
      <c r="F310" s="487">
        <v>80326404</v>
      </c>
      <c r="G310" s="152" t="s">
        <v>2475</v>
      </c>
      <c r="H310" s="488">
        <v>21634679.800000001</v>
      </c>
      <c r="I310" s="488">
        <v>43760046.590000004</v>
      </c>
      <c r="J310" s="152"/>
      <c r="K310" s="152">
        <v>0</v>
      </c>
      <c r="L310" s="152">
        <v>0</v>
      </c>
      <c r="M310" s="488">
        <v>221120921.38</v>
      </c>
      <c r="N310" s="153">
        <v>303</v>
      </c>
      <c r="O310" s="152" t="s">
        <v>2414</v>
      </c>
      <c r="P310" s="152" t="s">
        <v>1089</v>
      </c>
      <c r="Q310" s="152" t="s">
        <v>2476</v>
      </c>
      <c r="R310" s="488"/>
      <c r="S310" s="153">
        <f t="shared" si="4"/>
        <v>65394726.390000001</v>
      </c>
      <c r="T310" s="153">
        <v>155726194.99000001</v>
      </c>
      <c r="U310" s="153">
        <v>390947502.5</v>
      </c>
      <c r="V310" s="153">
        <v>61730948.399999999</v>
      </c>
      <c r="W310" s="153">
        <v>673799372.27999997</v>
      </c>
      <c r="X310" s="153">
        <v>404840000</v>
      </c>
      <c r="Y310" s="153">
        <v>611934159</v>
      </c>
      <c r="Z310" s="153">
        <v>0</v>
      </c>
      <c r="AA310" s="153">
        <v>1016774159</v>
      </c>
      <c r="AB310" s="153">
        <v>314038746.24000001</v>
      </c>
      <c r="AC310" s="153">
        <v>279627857.89999998</v>
      </c>
      <c r="AD310" s="153">
        <v>0</v>
      </c>
      <c r="AE310" s="153">
        <v>593666604.13999999</v>
      </c>
      <c r="AF310" s="489">
        <v>80132768.140000001</v>
      </c>
    </row>
    <row r="311" spans="1:32">
      <c r="A311" s="487">
        <v>304</v>
      </c>
      <c r="B311" s="152">
        <v>3</v>
      </c>
      <c r="C311" s="152"/>
      <c r="D311" s="152" t="s">
        <v>2468</v>
      </c>
      <c r="E311" s="152" t="s">
        <v>1836</v>
      </c>
      <c r="F311" s="487">
        <v>80326405</v>
      </c>
      <c r="G311" s="152" t="s">
        <v>2477</v>
      </c>
      <c r="H311" s="488">
        <v>415459620.66000003</v>
      </c>
      <c r="I311" s="488">
        <v>86375257.900000006</v>
      </c>
      <c r="J311" s="152"/>
      <c r="K311" s="487">
        <v>13854236</v>
      </c>
      <c r="L311" s="152">
        <v>0</v>
      </c>
      <c r="M311" s="488">
        <v>734467178.76999998</v>
      </c>
      <c r="N311" s="153">
        <v>304</v>
      </c>
      <c r="O311" s="152" t="s">
        <v>2414</v>
      </c>
      <c r="P311" s="152" t="s">
        <v>1089</v>
      </c>
      <c r="Q311" s="152" t="s">
        <v>2478</v>
      </c>
      <c r="R311" s="488"/>
      <c r="S311" s="153">
        <f t="shared" si="4"/>
        <v>515689114.56000006</v>
      </c>
      <c r="T311" s="153">
        <v>232632300.21000001</v>
      </c>
      <c r="U311" s="153">
        <v>598364603</v>
      </c>
      <c r="V311" s="153">
        <v>58914000</v>
      </c>
      <c r="W311" s="153">
        <v>1405600017.77</v>
      </c>
      <c r="X311" s="153">
        <v>546195430</v>
      </c>
      <c r="Y311" s="153">
        <v>693438000</v>
      </c>
      <c r="Z311" s="153">
        <v>0</v>
      </c>
      <c r="AA311" s="153">
        <v>1239633430</v>
      </c>
      <c r="AB311" s="153">
        <v>420607754.76999998</v>
      </c>
      <c r="AC311" s="153">
        <v>335324308.88</v>
      </c>
      <c r="AD311" s="153">
        <v>0</v>
      </c>
      <c r="AE311" s="153">
        <v>755932063.64999998</v>
      </c>
      <c r="AF311" s="489">
        <v>649667954.12</v>
      </c>
    </row>
    <row r="312" spans="1:32">
      <c r="A312" s="487">
        <v>305</v>
      </c>
      <c r="B312" s="152">
        <v>3</v>
      </c>
      <c r="C312" s="152"/>
      <c r="D312" s="152" t="s">
        <v>2468</v>
      </c>
      <c r="E312" s="152" t="s">
        <v>1836</v>
      </c>
      <c r="F312" s="487">
        <v>80326406</v>
      </c>
      <c r="G312" s="152" t="s">
        <v>2479</v>
      </c>
      <c r="H312" s="152">
        <v>0</v>
      </c>
      <c r="I312" s="488">
        <v>210949917.19</v>
      </c>
      <c r="J312" s="152"/>
      <c r="K312" s="152">
        <v>0</v>
      </c>
      <c r="L312" s="152">
        <v>0</v>
      </c>
      <c r="M312" s="488">
        <v>381126378.38</v>
      </c>
      <c r="N312" s="153">
        <v>305</v>
      </c>
      <c r="O312" s="152" t="s">
        <v>2414</v>
      </c>
      <c r="P312" s="152" t="s">
        <v>1089</v>
      </c>
      <c r="Q312" s="152" t="s">
        <v>2480</v>
      </c>
      <c r="R312" s="488"/>
      <c r="S312" s="153">
        <f t="shared" si="4"/>
        <v>210949917.19</v>
      </c>
      <c r="T312" s="153">
        <v>170176461.19</v>
      </c>
      <c r="U312" s="153">
        <v>410893580</v>
      </c>
      <c r="V312" s="153">
        <v>133687000</v>
      </c>
      <c r="W312" s="153">
        <v>925706958.38</v>
      </c>
      <c r="X312" s="153">
        <v>479688831</v>
      </c>
      <c r="Y312" s="153">
        <v>630371418</v>
      </c>
      <c r="Z312" s="153">
        <v>0</v>
      </c>
      <c r="AA312" s="153">
        <v>1110060249</v>
      </c>
      <c r="AB312" s="153">
        <v>344615136.5</v>
      </c>
      <c r="AC312" s="153">
        <v>324492324.38</v>
      </c>
      <c r="AD312" s="153">
        <v>0</v>
      </c>
      <c r="AE312" s="153">
        <v>669107460.88</v>
      </c>
      <c r="AF312" s="489">
        <v>256599497.5</v>
      </c>
    </row>
    <row r="313" spans="1:32">
      <c r="A313" s="487">
        <v>306</v>
      </c>
      <c r="B313" s="152">
        <v>3</v>
      </c>
      <c r="C313" s="152"/>
      <c r="D313" s="152" t="s">
        <v>2468</v>
      </c>
      <c r="E313" s="152" t="s">
        <v>1840</v>
      </c>
      <c r="F313" s="487">
        <v>80326501</v>
      </c>
      <c r="G313" s="152" t="s">
        <v>2481</v>
      </c>
      <c r="H313" s="488">
        <v>79426542.730000004</v>
      </c>
      <c r="I313" s="152">
        <v>0</v>
      </c>
      <c r="J313" s="152"/>
      <c r="K313" s="152">
        <v>0</v>
      </c>
      <c r="L313" s="487">
        <v>4200000</v>
      </c>
      <c r="M313" s="488">
        <v>93953067.640000001</v>
      </c>
      <c r="N313" s="153">
        <v>306</v>
      </c>
      <c r="O313" s="152" t="s">
        <v>2414</v>
      </c>
      <c r="P313" s="152" t="s">
        <v>1089</v>
      </c>
      <c r="Q313" s="152" t="s">
        <v>2482</v>
      </c>
      <c r="R313" s="488"/>
      <c r="S313" s="153">
        <f t="shared" si="4"/>
        <v>83626542.730000004</v>
      </c>
      <c r="T313" s="153">
        <v>10326524.91</v>
      </c>
      <c r="U313" s="153">
        <v>214820350</v>
      </c>
      <c r="V313" s="153">
        <v>86310000</v>
      </c>
      <c r="W313" s="153">
        <v>395083417.63999999</v>
      </c>
      <c r="X313" s="153">
        <v>231983854</v>
      </c>
      <c r="Y313" s="153">
        <v>200572666</v>
      </c>
      <c r="Z313" s="153">
        <v>0</v>
      </c>
      <c r="AA313" s="153">
        <v>432556520</v>
      </c>
      <c r="AB313" s="153">
        <v>140838573</v>
      </c>
      <c r="AC313" s="153">
        <v>81210755</v>
      </c>
      <c r="AD313" s="153">
        <v>0</v>
      </c>
      <c r="AE313" s="153">
        <v>222049328</v>
      </c>
      <c r="AF313" s="489">
        <v>173034089.63999999</v>
      </c>
    </row>
    <row r="314" spans="1:32">
      <c r="A314" s="487">
        <v>307</v>
      </c>
      <c r="B314" s="152">
        <v>3</v>
      </c>
      <c r="C314" s="152"/>
      <c r="D314" s="152" t="s">
        <v>2468</v>
      </c>
      <c r="E314" s="152" t="s">
        <v>1840</v>
      </c>
      <c r="F314" s="487">
        <v>80326502</v>
      </c>
      <c r="G314" s="152" t="s">
        <v>2483</v>
      </c>
      <c r="H314" s="488">
        <v>85712405.310000002</v>
      </c>
      <c r="I314" s="488">
        <v>4173638.72</v>
      </c>
      <c r="J314" s="152"/>
      <c r="K314" s="152">
        <v>0</v>
      </c>
      <c r="L314" s="152">
        <v>0</v>
      </c>
      <c r="M314" s="488">
        <v>165161477.11000001</v>
      </c>
      <c r="N314" s="153">
        <v>307</v>
      </c>
      <c r="O314" s="152" t="s">
        <v>2414</v>
      </c>
      <c r="P314" s="152" t="s">
        <v>1089</v>
      </c>
      <c r="Q314" s="152" t="s">
        <v>2484</v>
      </c>
      <c r="R314" s="488"/>
      <c r="S314" s="153">
        <f t="shared" si="4"/>
        <v>89886044.030000001</v>
      </c>
      <c r="T314" s="153">
        <v>75275433.079999998</v>
      </c>
      <c r="U314" s="153">
        <v>339863430</v>
      </c>
      <c r="V314" s="153">
        <v>60760000</v>
      </c>
      <c r="W314" s="153">
        <v>565784907.11000001</v>
      </c>
      <c r="X314" s="153">
        <v>355228337.63999999</v>
      </c>
      <c r="Y314" s="153">
        <v>202545000</v>
      </c>
      <c r="Z314" s="153">
        <v>0</v>
      </c>
      <c r="AA314" s="153">
        <v>557773337.63999999</v>
      </c>
      <c r="AB314" s="153">
        <v>285274472.23000002</v>
      </c>
      <c r="AC314" s="153">
        <v>146523234.16</v>
      </c>
      <c r="AD314" s="153">
        <v>0</v>
      </c>
      <c r="AE314" s="153">
        <v>431797706.38999999</v>
      </c>
      <c r="AF314" s="489">
        <v>133987200.72</v>
      </c>
    </row>
    <row r="315" spans="1:32">
      <c r="A315" s="487">
        <v>308</v>
      </c>
      <c r="B315" s="152">
        <v>3</v>
      </c>
      <c r="C315" s="152"/>
      <c r="D315" s="152" t="s">
        <v>2468</v>
      </c>
      <c r="E315" s="152" t="s">
        <v>1840</v>
      </c>
      <c r="F315" s="487">
        <v>80326503</v>
      </c>
      <c r="G315" s="152" t="s">
        <v>2485</v>
      </c>
      <c r="H315" s="488">
        <v>63058640.189999998</v>
      </c>
      <c r="I315" s="152">
        <v>0</v>
      </c>
      <c r="J315" s="152"/>
      <c r="K315" s="152">
        <v>0</v>
      </c>
      <c r="L315" s="152">
        <v>0</v>
      </c>
      <c r="M315" s="488">
        <v>138483419.28</v>
      </c>
      <c r="N315" s="153">
        <v>308</v>
      </c>
      <c r="O315" s="152" t="s">
        <v>2414</v>
      </c>
      <c r="P315" s="152" t="s">
        <v>1089</v>
      </c>
      <c r="Q315" s="152" t="s">
        <v>2486</v>
      </c>
      <c r="R315" s="488"/>
      <c r="S315" s="153">
        <f t="shared" si="4"/>
        <v>63058640.189999998</v>
      </c>
      <c r="T315" s="153">
        <v>75424779.090000004</v>
      </c>
      <c r="U315" s="153">
        <v>295714160</v>
      </c>
      <c r="V315" s="153">
        <v>44519000</v>
      </c>
      <c r="W315" s="153">
        <v>478716579.27999997</v>
      </c>
      <c r="X315" s="153">
        <v>293702713.69999999</v>
      </c>
      <c r="Y315" s="153">
        <v>199774110.30000001</v>
      </c>
      <c r="Z315" s="153">
        <v>0</v>
      </c>
      <c r="AA315" s="153">
        <v>493476824</v>
      </c>
      <c r="AB315" s="153">
        <v>246101429.69999999</v>
      </c>
      <c r="AC315" s="153">
        <v>158022976.06999999</v>
      </c>
      <c r="AD315" s="153">
        <v>0</v>
      </c>
      <c r="AE315" s="153">
        <v>404124405.76999998</v>
      </c>
      <c r="AF315" s="489">
        <v>74592173.510000005</v>
      </c>
    </row>
    <row r="316" spans="1:32">
      <c r="A316" s="487">
        <v>309</v>
      </c>
      <c r="B316" s="152">
        <v>3</v>
      </c>
      <c r="C316" s="152"/>
      <c r="D316" s="152" t="s">
        <v>2468</v>
      </c>
      <c r="E316" s="152" t="s">
        <v>1840</v>
      </c>
      <c r="F316" s="487">
        <v>80326504</v>
      </c>
      <c r="G316" s="152" t="s">
        <v>2487</v>
      </c>
      <c r="H316" s="487">
        <v>65816453</v>
      </c>
      <c r="I316" s="488">
        <v>64351116.450000003</v>
      </c>
      <c r="J316" s="152"/>
      <c r="K316" s="152">
        <v>0</v>
      </c>
      <c r="L316" s="152">
        <v>0</v>
      </c>
      <c r="M316" s="488">
        <v>183916311.91</v>
      </c>
      <c r="N316" s="153">
        <v>309</v>
      </c>
      <c r="O316" s="152" t="s">
        <v>2414</v>
      </c>
      <c r="P316" s="152" t="s">
        <v>1089</v>
      </c>
      <c r="Q316" s="152" t="s">
        <v>2488</v>
      </c>
      <c r="R316" s="488"/>
      <c r="S316" s="153">
        <f t="shared" si="4"/>
        <v>130167569.45</v>
      </c>
      <c r="T316" s="153">
        <v>53748742.460000001</v>
      </c>
      <c r="U316" s="153">
        <v>262719810</v>
      </c>
      <c r="V316" s="153">
        <v>59447965</v>
      </c>
      <c r="W316" s="153">
        <v>506084086.91000003</v>
      </c>
      <c r="X316" s="153">
        <v>298802607</v>
      </c>
      <c r="Y316" s="153">
        <v>270416150</v>
      </c>
      <c r="Z316" s="153">
        <v>0</v>
      </c>
      <c r="AA316" s="153">
        <v>569218757</v>
      </c>
      <c r="AB316" s="153">
        <v>263602670.81999999</v>
      </c>
      <c r="AC316" s="153">
        <v>222677020.94999999</v>
      </c>
      <c r="AD316" s="153">
        <v>0</v>
      </c>
      <c r="AE316" s="153">
        <v>486279691.76999998</v>
      </c>
      <c r="AF316" s="489">
        <v>19804395.140000001</v>
      </c>
    </row>
    <row r="317" spans="1:32">
      <c r="A317" s="487">
        <v>310</v>
      </c>
      <c r="B317" s="152">
        <v>3</v>
      </c>
      <c r="C317" s="152"/>
      <c r="D317" s="152" t="s">
        <v>2468</v>
      </c>
      <c r="E317" s="152" t="s">
        <v>1840</v>
      </c>
      <c r="F317" s="487">
        <v>80326505</v>
      </c>
      <c r="G317" s="152" t="s">
        <v>2489</v>
      </c>
      <c r="H317" s="488">
        <v>286798668.63</v>
      </c>
      <c r="I317" s="488">
        <v>9273461.5800000001</v>
      </c>
      <c r="J317" s="152"/>
      <c r="K317" s="152">
        <v>0</v>
      </c>
      <c r="L317" s="152">
        <v>0</v>
      </c>
      <c r="M317" s="488">
        <v>459510632.88999999</v>
      </c>
      <c r="N317" s="153">
        <v>310</v>
      </c>
      <c r="O317" s="152" t="s">
        <v>2414</v>
      </c>
      <c r="P317" s="152" t="s">
        <v>1089</v>
      </c>
      <c r="Q317" s="152" t="s">
        <v>2490</v>
      </c>
      <c r="R317" s="488"/>
      <c r="S317" s="153">
        <f t="shared" si="4"/>
        <v>296072130.20999998</v>
      </c>
      <c r="T317" s="153">
        <v>163438502.68000001</v>
      </c>
      <c r="U317" s="153">
        <v>298330700</v>
      </c>
      <c r="V317" s="153">
        <v>43904000</v>
      </c>
      <c r="W317" s="153">
        <v>801745332.88999999</v>
      </c>
      <c r="X317" s="153">
        <v>358689830</v>
      </c>
      <c r="Y317" s="153">
        <v>273094870</v>
      </c>
      <c r="Z317" s="153">
        <v>0</v>
      </c>
      <c r="AA317" s="153">
        <v>631784700</v>
      </c>
      <c r="AB317" s="153">
        <v>261222954.37</v>
      </c>
      <c r="AC317" s="153">
        <v>163323800.13</v>
      </c>
      <c r="AD317" s="153">
        <v>0</v>
      </c>
      <c r="AE317" s="153">
        <v>424546754.5</v>
      </c>
      <c r="AF317" s="489">
        <v>377198578.38999999</v>
      </c>
    </row>
    <row r="318" spans="1:32">
      <c r="A318" s="487">
        <v>311</v>
      </c>
      <c r="B318" s="152">
        <v>3</v>
      </c>
      <c r="C318" s="152"/>
      <c r="D318" s="152" t="s">
        <v>2468</v>
      </c>
      <c r="E318" s="152" t="s">
        <v>1840</v>
      </c>
      <c r="F318" s="487">
        <v>80326506</v>
      </c>
      <c r="G318" s="152" t="s">
        <v>2491</v>
      </c>
      <c r="H318" s="488">
        <v>123987933.83</v>
      </c>
      <c r="I318" s="488">
        <v>1368897.96</v>
      </c>
      <c r="J318" s="152"/>
      <c r="K318" s="152">
        <v>0</v>
      </c>
      <c r="L318" s="152">
        <v>0</v>
      </c>
      <c r="M318" s="488">
        <v>186400694.97999999</v>
      </c>
      <c r="N318" s="153">
        <v>311</v>
      </c>
      <c r="O318" s="152" t="s">
        <v>2414</v>
      </c>
      <c r="P318" s="152" t="s">
        <v>1089</v>
      </c>
      <c r="Q318" s="152" t="s">
        <v>2492</v>
      </c>
      <c r="R318" s="488"/>
      <c r="S318" s="153">
        <f t="shared" si="4"/>
        <v>125356831.78999999</v>
      </c>
      <c r="T318" s="153">
        <v>61043863.189999998</v>
      </c>
      <c r="U318" s="153">
        <v>309163890</v>
      </c>
      <c r="V318" s="153">
        <v>71030000</v>
      </c>
      <c r="W318" s="153">
        <v>566594584.98000002</v>
      </c>
      <c r="X318" s="153">
        <v>267971890</v>
      </c>
      <c r="Y318" s="153">
        <v>248436260</v>
      </c>
      <c r="Z318" s="153">
        <v>0</v>
      </c>
      <c r="AA318" s="153">
        <v>516408150</v>
      </c>
      <c r="AB318" s="153">
        <v>159768932</v>
      </c>
      <c r="AC318" s="153">
        <v>110595078.97</v>
      </c>
      <c r="AD318" s="153">
        <v>0</v>
      </c>
      <c r="AE318" s="153">
        <v>270364010.97000003</v>
      </c>
      <c r="AF318" s="489">
        <v>296230574.00999999</v>
      </c>
    </row>
    <row r="319" spans="1:32">
      <c r="A319" s="487">
        <v>312</v>
      </c>
      <c r="B319" s="152">
        <v>3</v>
      </c>
      <c r="C319" s="152"/>
      <c r="D319" s="152" t="s">
        <v>2468</v>
      </c>
      <c r="E319" s="152" t="s">
        <v>1840</v>
      </c>
      <c r="F319" s="487">
        <v>80326507</v>
      </c>
      <c r="G319" s="152" t="s">
        <v>2493</v>
      </c>
      <c r="H319" s="487">
        <v>32054420</v>
      </c>
      <c r="I319" s="488">
        <v>44058841.82</v>
      </c>
      <c r="J319" s="152"/>
      <c r="K319" s="152">
        <v>0</v>
      </c>
      <c r="L319" s="152">
        <v>0</v>
      </c>
      <c r="M319" s="488">
        <v>177661578.61000001</v>
      </c>
      <c r="N319" s="153">
        <v>312</v>
      </c>
      <c r="O319" s="152" t="s">
        <v>2414</v>
      </c>
      <c r="P319" s="152" t="s">
        <v>1089</v>
      </c>
      <c r="Q319" s="152" t="s">
        <v>2494</v>
      </c>
      <c r="R319" s="488"/>
      <c r="S319" s="153">
        <f t="shared" si="4"/>
        <v>76113261.819999993</v>
      </c>
      <c r="T319" s="153">
        <v>101548316.79000001</v>
      </c>
      <c r="U319" s="153">
        <v>416104698</v>
      </c>
      <c r="V319" s="153">
        <v>60511000</v>
      </c>
      <c r="W319" s="153">
        <v>654277276.61000001</v>
      </c>
      <c r="X319" s="153">
        <v>383061070</v>
      </c>
      <c r="Y319" s="153">
        <v>288407930</v>
      </c>
      <c r="Z319" s="153">
        <v>0</v>
      </c>
      <c r="AA319" s="153">
        <v>671469000</v>
      </c>
      <c r="AB319" s="153">
        <v>320868213.36000001</v>
      </c>
      <c r="AC319" s="153">
        <v>232512938.22999999</v>
      </c>
      <c r="AD319" s="153">
        <v>0</v>
      </c>
      <c r="AE319" s="153">
        <v>553381151.59000003</v>
      </c>
      <c r="AF319" s="489">
        <v>100896125.02</v>
      </c>
    </row>
    <row r="320" spans="1:32">
      <c r="A320" s="487">
        <v>313</v>
      </c>
      <c r="B320" s="152">
        <v>3</v>
      </c>
      <c r="C320" s="152"/>
      <c r="D320" s="152" t="s">
        <v>2495</v>
      </c>
      <c r="E320" s="152" t="s">
        <v>1836</v>
      </c>
      <c r="F320" s="487">
        <v>80327401</v>
      </c>
      <c r="G320" s="152" t="s">
        <v>2496</v>
      </c>
      <c r="H320" s="488">
        <v>151756383.18000001</v>
      </c>
      <c r="I320" s="487">
        <v>177773342</v>
      </c>
      <c r="J320" s="152"/>
      <c r="K320" s="152">
        <v>0</v>
      </c>
      <c r="L320" s="152">
        <v>0</v>
      </c>
      <c r="M320" s="488">
        <v>476886779.83999997</v>
      </c>
      <c r="N320" s="153">
        <v>313</v>
      </c>
      <c r="O320" s="152" t="s">
        <v>2414</v>
      </c>
      <c r="P320" s="152" t="s">
        <v>2497</v>
      </c>
      <c r="Q320" s="152" t="s">
        <v>2498</v>
      </c>
      <c r="R320" s="488"/>
      <c r="S320" s="153">
        <f t="shared" si="4"/>
        <v>329529725.18000001</v>
      </c>
      <c r="T320" s="153">
        <v>147357054.66</v>
      </c>
      <c r="U320" s="153">
        <v>622546844</v>
      </c>
      <c r="V320" s="153">
        <v>66619250</v>
      </c>
      <c r="W320" s="153">
        <v>1166052873.8399999</v>
      </c>
      <c r="X320" s="153">
        <v>735931883</v>
      </c>
      <c r="Y320" s="153">
        <v>482682200</v>
      </c>
      <c r="Z320" s="153">
        <v>0</v>
      </c>
      <c r="AA320" s="153">
        <v>1218614083</v>
      </c>
      <c r="AB320" s="153">
        <v>685623820.25</v>
      </c>
      <c r="AC320" s="153">
        <v>334635466</v>
      </c>
      <c r="AD320" s="153">
        <v>0</v>
      </c>
      <c r="AE320" s="153">
        <v>1020259286.25</v>
      </c>
      <c r="AF320" s="489">
        <v>145793587.59</v>
      </c>
    </row>
    <row r="321" spans="1:32">
      <c r="A321" s="487">
        <v>314</v>
      </c>
      <c r="B321" s="152">
        <v>3</v>
      </c>
      <c r="C321" s="152"/>
      <c r="D321" s="152" t="s">
        <v>2495</v>
      </c>
      <c r="E321" s="152" t="s">
        <v>1836</v>
      </c>
      <c r="F321" s="487">
        <v>80327402</v>
      </c>
      <c r="G321" s="152" t="s">
        <v>2499</v>
      </c>
      <c r="H321" s="488">
        <v>263613332.90000001</v>
      </c>
      <c r="I321" s="488">
        <v>198878584.88999999</v>
      </c>
      <c r="J321" s="152"/>
      <c r="K321" s="487">
        <v>2601301</v>
      </c>
      <c r="L321" s="152">
        <v>0</v>
      </c>
      <c r="M321" s="488">
        <v>600725989.59000003</v>
      </c>
      <c r="N321" s="153">
        <v>314</v>
      </c>
      <c r="O321" s="152" t="s">
        <v>2414</v>
      </c>
      <c r="P321" s="152" t="s">
        <v>2497</v>
      </c>
      <c r="Q321" s="152" t="s">
        <v>2500</v>
      </c>
      <c r="R321" s="488"/>
      <c r="S321" s="153">
        <f t="shared" si="4"/>
        <v>465093218.78999996</v>
      </c>
      <c r="T321" s="153">
        <v>138234071.80000001</v>
      </c>
      <c r="U321" s="153">
        <v>587154580</v>
      </c>
      <c r="V321" s="153">
        <v>69923000</v>
      </c>
      <c r="W321" s="153">
        <v>1260404870.5899999</v>
      </c>
      <c r="X321" s="153">
        <v>729700480</v>
      </c>
      <c r="Y321" s="153">
        <v>687678621.89999998</v>
      </c>
      <c r="Z321" s="153">
        <v>0</v>
      </c>
      <c r="AA321" s="153">
        <v>1417379101.9000001</v>
      </c>
      <c r="AB321" s="153">
        <v>583734407.98000002</v>
      </c>
      <c r="AC321" s="153">
        <v>415048616</v>
      </c>
      <c r="AD321" s="153">
        <v>0</v>
      </c>
      <c r="AE321" s="153">
        <v>998783023.98000002</v>
      </c>
      <c r="AF321" s="489">
        <v>261621846.61000001</v>
      </c>
    </row>
    <row r="322" spans="1:32">
      <c r="A322" s="487">
        <v>315</v>
      </c>
      <c r="B322" s="152">
        <v>3</v>
      </c>
      <c r="C322" s="152"/>
      <c r="D322" s="152" t="s">
        <v>2495</v>
      </c>
      <c r="E322" s="152" t="s">
        <v>1836</v>
      </c>
      <c r="F322" s="487">
        <v>80327403</v>
      </c>
      <c r="G322" s="152" t="s">
        <v>2501</v>
      </c>
      <c r="H322" s="488">
        <v>38651095.609999999</v>
      </c>
      <c r="I322" s="488">
        <v>34334218.439999998</v>
      </c>
      <c r="J322" s="152"/>
      <c r="K322" s="152">
        <v>0</v>
      </c>
      <c r="L322" s="487">
        <v>5552980</v>
      </c>
      <c r="M322" s="488">
        <v>174139866.83000001</v>
      </c>
      <c r="N322" s="153">
        <v>315</v>
      </c>
      <c r="O322" s="152" t="s">
        <v>2414</v>
      </c>
      <c r="P322" s="152" t="s">
        <v>2497</v>
      </c>
      <c r="Q322" s="152" t="s">
        <v>2502</v>
      </c>
      <c r="R322" s="488"/>
      <c r="S322" s="153">
        <f t="shared" si="4"/>
        <v>78538294.049999997</v>
      </c>
      <c r="T322" s="153">
        <v>95601572.780000001</v>
      </c>
      <c r="U322" s="153">
        <v>364188119.91000003</v>
      </c>
      <c r="V322" s="153">
        <v>59183974.409999996</v>
      </c>
      <c r="W322" s="153">
        <v>597511961.14999998</v>
      </c>
      <c r="X322" s="153">
        <v>370392944.60000002</v>
      </c>
      <c r="Y322" s="153">
        <v>270838768</v>
      </c>
      <c r="Z322" s="153">
        <v>0</v>
      </c>
      <c r="AA322" s="153">
        <v>641231712.60000002</v>
      </c>
      <c r="AB322" s="153">
        <v>347082391.82999998</v>
      </c>
      <c r="AC322" s="153">
        <v>244958795.80000001</v>
      </c>
      <c r="AD322" s="153">
        <v>0</v>
      </c>
      <c r="AE322" s="153">
        <v>592041187.63</v>
      </c>
      <c r="AF322" s="489">
        <v>5470773.5199999996</v>
      </c>
    </row>
    <row r="323" spans="1:32">
      <c r="A323" s="487">
        <v>316</v>
      </c>
      <c r="B323" s="152">
        <v>3</v>
      </c>
      <c r="C323" s="152"/>
      <c r="D323" s="152" t="s">
        <v>2495</v>
      </c>
      <c r="E323" s="152" t="s">
        <v>1840</v>
      </c>
      <c r="F323" s="487">
        <v>80327501</v>
      </c>
      <c r="G323" s="152" t="s">
        <v>2503</v>
      </c>
      <c r="H323" s="488">
        <v>76565977.530000001</v>
      </c>
      <c r="I323" s="488">
        <v>71715874.540000007</v>
      </c>
      <c r="J323" s="152"/>
      <c r="K323" s="152">
        <v>0</v>
      </c>
      <c r="L323" s="152">
        <v>0</v>
      </c>
      <c r="M323" s="488">
        <v>242534793.58000001</v>
      </c>
      <c r="N323" s="153">
        <v>316</v>
      </c>
      <c r="O323" s="152" t="s">
        <v>2414</v>
      </c>
      <c r="P323" s="152" t="s">
        <v>2497</v>
      </c>
      <c r="Q323" s="152" t="s">
        <v>2504</v>
      </c>
      <c r="R323" s="488"/>
      <c r="S323" s="153">
        <f t="shared" si="4"/>
        <v>148281852.06999999</v>
      </c>
      <c r="T323" s="153">
        <v>94252941.510000005</v>
      </c>
      <c r="U323" s="153">
        <v>458938350</v>
      </c>
      <c r="V323" s="153">
        <v>111407047</v>
      </c>
      <c r="W323" s="153">
        <v>812880190.58000004</v>
      </c>
      <c r="X323" s="153">
        <v>422252300</v>
      </c>
      <c r="Y323" s="153">
        <v>476207000</v>
      </c>
      <c r="Z323" s="153">
        <v>0</v>
      </c>
      <c r="AA323" s="153">
        <v>898459300</v>
      </c>
      <c r="AB323" s="153">
        <v>339185144.10000002</v>
      </c>
      <c r="AC323" s="153">
        <v>386506570.08999997</v>
      </c>
      <c r="AD323" s="153">
        <v>0</v>
      </c>
      <c r="AE323" s="153">
        <v>725691714.19000006</v>
      </c>
      <c r="AF323" s="489">
        <v>87188476.390000001</v>
      </c>
    </row>
    <row r="324" spans="1:32">
      <c r="A324" s="487">
        <v>317</v>
      </c>
      <c r="B324" s="152">
        <v>3</v>
      </c>
      <c r="C324" s="152"/>
      <c r="D324" s="152" t="s">
        <v>2495</v>
      </c>
      <c r="E324" s="152" t="s">
        <v>1840</v>
      </c>
      <c r="F324" s="487">
        <v>80327502</v>
      </c>
      <c r="G324" s="152" t="s">
        <v>2505</v>
      </c>
      <c r="H324" s="152">
        <v>0</v>
      </c>
      <c r="I324" s="487">
        <v>150000000</v>
      </c>
      <c r="J324" s="152"/>
      <c r="K324" s="152">
        <v>0</v>
      </c>
      <c r="L324" s="152">
        <v>0</v>
      </c>
      <c r="M324" s="488">
        <v>218385568.37</v>
      </c>
      <c r="N324" s="153">
        <v>317</v>
      </c>
      <c r="O324" s="152" t="s">
        <v>2414</v>
      </c>
      <c r="P324" s="152" t="s">
        <v>2497</v>
      </c>
      <c r="Q324" s="152" t="s">
        <v>2506</v>
      </c>
      <c r="R324" s="488"/>
      <c r="S324" s="153">
        <f t="shared" si="4"/>
        <v>150000000</v>
      </c>
      <c r="T324" s="153">
        <v>68385568.370000005</v>
      </c>
      <c r="U324" s="153">
        <v>306652891.47000003</v>
      </c>
      <c r="V324" s="153">
        <v>61074000</v>
      </c>
      <c r="W324" s="153">
        <v>586112459.84000003</v>
      </c>
      <c r="X324" s="153">
        <v>302697160</v>
      </c>
      <c r="Y324" s="153">
        <v>367320626.19</v>
      </c>
      <c r="Z324" s="153">
        <v>20000000</v>
      </c>
      <c r="AA324" s="153">
        <v>690017786.19000006</v>
      </c>
      <c r="AB324" s="153">
        <v>220760851.63999999</v>
      </c>
      <c r="AC324" s="153">
        <v>230056792.94</v>
      </c>
      <c r="AD324" s="153">
        <v>0</v>
      </c>
      <c r="AE324" s="153">
        <v>450817644.57999998</v>
      </c>
      <c r="AF324" s="489">
        <v>135294815.25999999</v>
      </c>
    </row>
    <row r="325" spans="1:32">
      <c r="A325" s="487">
        <v>318</v>
      </c>
      <c r="B325" s="152">
        <v>3</v>
      </c>
      <c r="C325" s="152"/>
      <c r="D325" s="152" t="s">
        <v>2495</v>
      </c>
      <c r="E325" s="152" t="s">
        <v>1840</v>
      </c>
      <c r="F325" s="487">
        <v>80327503</v>
      </c>
      <c r="G325" s="152" t="s">
        <v>2507</v>
      </c>
      <c r="H325" s="487">
        <v>20000000</v>
      </c>
      <c r="I325" s="487">
        <v>38383513</v>
      </c>
      <c r="J325" s="152"/>
      <c r="K325" s="152">
        <v>0</v>
      </c>
      <c r="L325" s="487">
        <v>28500000</v>
      </c>
      <c r="M325" s="488">
        <v>145844144.5</v>
      </c>
      <c r="N325" s="153">
        <v>318</v>
      </c>
      <c r="O325" s="152" t="s">
        <v>2414</v>
      </c>
      <c r="P325" s="152" t="s">
        <v>2497</v>
      </c>
      <c r="Q325" s="152" t="s">
        <v>2508</v>
      </c>
      <c r="R325" s="488"/>
      <c r="S325" s="153">
        <f t="shared" si="4"/>
        <v>86883513</v>
      </c>
      <c r="T325" s="153">
        <v>58960631.5</v>
      </c>
      <c r="U325" s="153">
        <v>266966540</v>
      </c>
      <c r="V325" s="153">
        <v>52646000</v>
      </c>
      <c r="W325" s="153">
        <v>465456684.5</v>
      </c>
      <c r="X325" s="153">
        <v>259615988.03999999</v>
      </c>
      <c r="Y325" s="153">
        <v>221760000</v>
      </c>
      <c r="Z325" s="153">
        <v>0</v>
      </c>
      <c r="AA325" s="153">
        <v>481375988.04000002</v>
      </c>
      <c r="AB325" s="153">
        <v>214883104.19</v>
      </c>
      <c r="AC325" s="153">
        <v>148687620.69999999</v>
      </c>
      <c r="AD325" s="153">
        <v>0</v>
      </c>
      <c r="AE325" s="153">
        <v>363570724.88999999</v>
      </c>
      <c r="AF325" s="489">
        <v>101885959.61</v>
      </c>
    </row>
    <row r="326" spans="1:32">
      <c r="A326" s="487">
        <v>319</v>
      </c>
      <c r="B326" s="152">
        <v>3</v>
      </c>
      <c r="C326" s="152"/>
      <c r="D326" s="152" t="s">
        <v>2495</v>
      </c>
      <c r="E326" s="152" t="s">
        <v>1840</v>
      </c>
      <c r="F326" s="487">
        <v>80327504</v>
      </c>
      <c r="G326" s="152" t="s">
        <v>2509</v>
      </c>
      <c r="H326" s="487">
        <v>20000000</v>
      </c>
      <c r="I326" s="488">
        <v>58580270.18</v>
      </c>
      <c r="J326" s="152"/>
      <c r="K326" s="152">
        <v>0</v>
      </c>
      <c r="L326" s="152">
        <v>0</v>
      </c>
      <c r="M326" s="488">
        <v>161433414.96000001</v>
      </c>
      <c r="N326" s="153">
        <v>319</v>
      </c>
      <c r="O326" s="152" t="s">
        <v>2414</v>
      </c>
      <c r="P326" s="152" t="s">
        <v>2497</v>
      </c>
      <c r="Q326" s="152" t="s">
        <v>2510</v>
      </c>
      <c r="R326" s="488"/>
      <c r="S326" s="153">
        <f t="shared" si="4"/>
        <v>78580270.180000007</v>
      </c>
      <c r="T326" s="153">
        <v>82853144.780000001</v>
      </c>
      <c r="U326" s="153">
        <v>364204702</v>
      </c>
      <c r="V326" s="153">
        <v>116872750</v>
      </c>
      <c r="W326" s="153">
        <v>642510866.96000004</v>
      </c>
      <c r="X326" s="153">
        <v>355595623.94999999</v>
      </c>
      <c r="Y326" s="153">
        <v>350390168.43000001</v>
      </c>
      <c r="Z326" s="153">
        <v>0</v>
      </c>
      <c r="AA326" s="153">
        <v>705985792.38</v>
      </c>
      <c r="AB326" s="153">
        <v>290235216.62</v>
      </c>
      <c r="AC326" s="153">
        <v>271729253.18000001</v>
      </c>
      <c r="AD326" s="153">
        <v>0</v>
      </c>
      <c r="AE326" s="153">
        <v>561964469.79999995</v>
      </c>
      <c r="AF326" s="489">
        <v>80546397.159999996</v>
      </c>
    </row>
    <row r="327" spans="1:32">
      <c r="A327" s="487">
        <v>320</v>
      </c>
      <c r="B327" s="152">
        <v>3</v>
      </c>
      <c r="C327" s="152"/>
      <c r="D327" s="152" t="s">
        <v>2495</v>
      </c>
      <c r="E327" s="152" t="s">
        <v>1840</v>
      </c>
      <c r="F327" s="487">
        <v>80327505</v>
      </c>
      <c r="G327" s="152" t="s">
        <v>2511</v>
      </c>
      <c r="H327" s="152">
        <v>0</v>
      </c>
      <c r="I327" s="488">
        <v>20545934.690000001</v>
      </c>
      <c r="J327" s="152"/>
      <c r="K327" s="152">
        <v>0</v>
      </c>
      <c r="L327" s="487">
        <v>18431250</v>
      </c>
      <c r="M327" s="488">
        <v>107689494.81</v>
      </c>
      <c r="N327" s="153">
        <v>320</v>
      </c>
      <c r="O327" s="152" t="s">
        <v>2414</v>
      </c>
      <c r="P327" s="152" t="s">
        <v>2497</v>
      </c>
      <c r="Q327" s="152" t="s">
        <v>2512</v>
      </c>
      <c r="R327" s="488"/>
      <c r="S327" s="153">
        <f t="shared" si="4"/>
        <v>38977184.689999998</v>
      </c>
      <c r="T327" s="153">
        <v>68712310.120000005</v>
      </c>
      <c r="U327" s="153">
        <v>325929066</v>
      </c>
      <c r="V327" s="153">
        <v>58459000</v>
      </c>
      <c r="W327" s="153">
        <v>492077560.81</v>
      </c>
      <c r="X327" s="153">
        <v>279385000</v>
      </c>
      <c r="Y327" s="153">
        <v>243863848</v>
      </c>
      <c r="Z327" s="153">
        <v>0</v>
      </c>
      <c r="AA327" s="153">
        <v>523248848</v>
      </c>
      <c r="AB327" s="153">
        <v>256655141.33000001</v>
      </c>
      <c r="AC327" s="153">
        <v>179540112</v>
      </c>
      <c r="AD327" s="153">
        <v>0</v>
      </c>
      <c r="AE327" s="153">
        <v>436195253.32999998</v>
      </c>
      <c r="AF327" s="489">
        <v>55882307.479999997</v>
      </c>
    </row>
    <row r="328" spans="1:32">
      <c r="A328" s="487">
        <v>321</v>
      </c>
      <c r="B328" s="152">
        <v>3</v>
      </c>
      <c r="C328" s="152"/>
      <c r="D328" s="152" t="s">
        <v>2495</v>
      </c>
      <c r="E328" s="152" t="s">
        <v>1840</v>
      </c>
      <c r="F328" s="487">
        <v>80327506</v>
      </c>
      <c r="G328" s="152" t="s">
        <v>2513</v>
      </c>
      <c r="H328" s="488">
        <v>75085648.790000007</v>
      </c>
      <c r="I328" s="488">
        <v>9479944.1300000008</v>
      </c>
      <c r="J328" s="152"/>
      <c r="K328" s="152">
        <v>0</v>
      </c>
      <c r="L328" s="152">
        <v>0</v>
      </c>
      <c r="M328" s="488">
        <v>226189592.08000001</v>
      </c>
      <c r="N328" s="153">
        <v>321</v>
      </c>
      <c r="O328" s="152" t="s">
        <v>2414</v>
      </c>
      <c r="P328" s="152" t="s">
        <v>2497</v>
      </c>
      <c r="Q328" s="152" t="s">
        <v>2514</v>
      </c>
      <c r="R328" s="488"/>
      <c r="S328" s="153">
        <f t="shared" si="4"/>
        <v>84565592.920000002</v>
      </c>
      <c r="T328" s="153">
        <v>141623999.16</v>
      </c>
      <c r="U328" s="153">
        <v>226698428.69999999</v>
      </c>
      <c r="V328" s="153">
        <v>22517507</v>
      </c>
      <c r="W328" s="153">
        <v>475405527.77999997</v>
      </c>
      <c r="X328" s="153">
        <v>274081670</v>
      </c>
      <c r="Y328" s="153">
        <v>202349965</v>
      </c>
      <c r="Z328" s="153">
        <v>0</v>
      </c>
      <c r="AA328" s="153">
        <v>476431635</v>
      </c>
      <c r="AB328" s="153">
        <v>187854269.36000001</v>
      </c>
      <c r="AC328" s="153">
        <v>95312415.329999998</v>
      </c>
      <c r="AD328" s="153">
        <v>0</v>
      </c>
      <c r="AE328" s="153">
        <v>283166684.69</v>
      </c>
      <c r="AF328" s="489">
        <v>192238843.09</v>
      </c>
    </row>
    <row r="329" spans="1:32">
      <c r="A329" s="487">
        <v>322</v>
      </c>
      <c r="B329" s="152">
        <v>3</v>
      </c>
      <c r="C329" s="152"/>
      <c r="D329" s="152" t="s">
        <v>2495</v>
      </c>
      <c r="E329" s="152" t="s">
        <v>1840</v>
      </c>
      <c r="F329" s="487">
        <v>80327507</v>
      </c>
      <c r="G329" s="152" t="s">
        <v>2515</v>
      </c>
      <c r="H329" s="487">
        <v>20000000</v>
      </c>
      <c r="I329" s="487">
        <v>17745011</v>
      </c>
      <c r="J329" s="152"/>
      <c r="K329" s="152">
        <v>0</v>
      </c>
      <c r="L329" s="152">
        <v>0</v>
      </c>
      <c r="M329" s="488">
        <v>99534764.010000005</v>
      </c>
      <c r="N329" s="153">
        <v>322</v>
      </c>
      <c r="O329" s="152" t="s">
        <v>2414</v>
      </c>
      <c r="P329" s="152" t="s">
        <v>2497</v>
      </c>
      <c r="Q329" s="152" t="s">
        <v>2516</v>
      </c>
      <c r="R329" s="488"/>
      <c r="S329" s="153">
        <f t="shared" ref="S329:S392" si="5">H329+I329+K329+L329</f>
        <v>37745011</v>
      </c>
      <c r="T329" s="153">
        <v>61789753.009999998</v>
      </c>
      <c r="U329" s="153">
        <v>308670080</v>
      </c>
      <c r="V329" s="153">
        <v>49614000</v>
      </c>
      <c r="W329" s="153">
        <v>457818844.00999999</v>
      </c>
      <c r="X329" s="153">
        <v>271615890</v>
      </c>
      <c r="Y329" s="153">
        <v>237643000</v>
      </c>
      <c r="Z329" s="153">
        <v>0</v>
      </c>
      <c r="AA329" s="153">
        <v>509258890</v>
      </c>
      <c r="AB329" s="153">
        <v>219186602.83000001</v>
      </c>
      <c r="AC329" s="153">
        <v>129522735</v>
      </c>
      <c r="AD329" s="153">
        <v>0</v>
      </c>
      <c r="AE329" s="153">
        <v>348709337.82999998</v>
      </c>
      <c r="AF329" s="489">
        <v>109109506.18000001</v>
      </c>
    </row>
    <row r="330" spans="1:32">
      <c r="A330" s="487">
        <v>323</v>
      </c>
      <c r="B330" s="152">
        <v>3</v>
      </c>
      <c r="C330" s="152"/>
      <c r="D330" s="152" t="s">
        <v>2495</v>
      </c>
      <c r="E330" s="152" t="s">
        <v>1840</v>
      </c>
      <c r="F330" s="487">
        <v>80327508</v>
      </c>
      <c r="G330" s="152" t="s">
        <v>2517</v>
      </c>
      <c r="H330" s="488">
        <v>51385205.960000001</v>
      </c>
      <c r="I330" s="488">
        <v>12178848.130000001</v>
      </c>
      <c r="J330" s="152"/>
      <c r="K330" s="152">
        <v>0</v>
      </c>
      <c r="L330" s="487">
        <v>23100000</v>
      </c>
      <c r="M330" s="488">
        <v>156464054.09</v>
      </c>
      <c r="N330" s="153">
        <v>323</v>
      </c>
      <c r="O330" s="152" t="s">
        <v>2414</v>
      </c>
      <c r="P330" s="152" t="s">
        <v>2497</v>
      </c>
      <c r="Q330" s="152" t="s">
        <v>2020</v>
      </c>
      <c r="R330" s="488"/>
      <c r="S330" s="153">
        <f t="shared" si="5"/>
        <v>86664054.090000004</v>
      </c>
      <c r="T330" s="153">
        <v>69800000</v>
      </c>
      <c r="U330" s="153">
        <v>313881000</v>
      </c>
      <c r="V330" s="153">
        <v>97269500</v>
      </c>
      <c r="W330" s="153">
        <v>567614554.09000003</v>
      </c>
      <c r="X330" s="153">
        <v>337322748.13</v>
      </c>
      <c r="Y330" s="153">
        <v>209999915</v>
      </c>
      <c r="Z330" s="153">
        <v>0</v>
      </c>
      <c r="AA330" s="153">
        <v>547322663.13</v>
      </c>
      <c r="AB330" s="153">
        <v>302056822.87</v>
      </c>
      <c r="AC330" s="153">
        <v>189723129</v>
      </c>
      <c r="AD330" s="153">
        <v>0</v>
      </c>
      <c r="AE330" s="153">
        <v>491779951.87</v>
      </c>
      <c r="AF330" s="489">
        <v>75834602.219999999</v>
      </c>
    </row>
    <row r="331" spans="1:32">
      <c r="A331" s="487">
        <v>324</v>
      </c>
      <c r="B331" s="152">
        <v>3</v>
      </c>
      <c r="C331" s="152"/>
      <c r="D331" s="152" t="s">
        <v>2495</v>
      </c>
      <c r="E331" s="152" t="s">
        <v>1840</v>
      </c>
      <c r="F331" s="487">
        <v>80327509</v>
      </c>
      <c r="G331" s="152" t="s">
        <v>2518</v>
      </c>
      <c r="H331" s="152">
        <v>0</v>
      </c>
      <c r="I331" s="487">
        <v>44705000</v>
      </c>
      <c r="J331" s="152"/>
      <c r="K331" s="152">
        <v>0</v>
      </c>
      <c r="L331" s="487">
        <v>2405000</v>
      </c>
      <c r="M331" s="488">
        <v>139153228.72999999</v>
      </c>
      <c r="N331" s="153">
        <v>324</v>
      </c>
      <c r="O331" s="152" t="s">
        <v>2414</v>
      </c>
      <c r="P331" s="152" t="s">
        <v>2497</v>
      </c>
      <c r="Q331" s="152" t="s">
        <v>2519</v>
      </c>
      <c r="R331" s="488"/>
      <c r="S331" s="153">
        <f t="shared" si="5"/>
        <v>47110000</v>
      </c>
      <c r="T331" s="153">
        <v>92043228.730000004</v>
      </c>
      <c r="U331" s="153">
        <v>294573339</v>
      </c>
      <c r="V331" s="153">
        <v>40847000</v>
      </c>
      <c r="W331" s="153">
        <v>474573567.73000002</v>
      </c>
      <c r="X331" s="153">
        <v>222668600</v>
      </c>
      <c r="Y331" s="153">
        <v>276459020.10000002</v>
      </c>
      <c r="Z331" s="153">
        <v>1000000</v>
      </c>
      <c r="AA331" s="153">
        <v>500127620.10000002</v>
      </c>
      <c r="AB331" s="153">
        <v>192146939.06</v>
      </c>
      <c r="AC331" s="153">
        <v>224576411.55000001</v>
      </c>
      <c r="AD331" s="153">
        <v>0</v>
      </c>
      <c r="AE331" s="153">
        <v>416723350.61000001</v>
      </c>
      <c r="AF331" s="489">
        <v>57850217.119999997</v>
      </c>
    </row>
    <row r="332" spans="1:32">
      <c r="A332" s="487">
        <v>325</v>
      </c>
      <c r="B332" s="152">
        <v>3</v>
      </c>
      <c r="C332" s="152"/>
      <c r="D332" s="152" t="s">
        <v>2520</v>
      </c>
      <c r="E332" s="152" t="s">
        <v>1840</v>
      </c>
      <c r="F332" s="487">
        <v>80328501</v>
      </c>
      <c r="G332" s="152" t="s">
        <v>2521</v>
      </c>
      <c r="H332" s="487">
        <v>24128397</v>
      </c>
      <c r="I332" s="488">
        <v>3348677.55</v>
      </c>
      <c r="J332" s="152"/>
      <c r="K332" s="152">
        <v>0</v>
      </c>
      <c r="L332" s="152">
        <v>0</v>
      </c>
      <c r="M332" s="488">
        <v>71890775.319999993</v>
      </c>
      <c r="N332" s="153">
        <v>325</v>
      </c>
      <c r="O332" s="152" t="s">
        <v>2414</v>
      </c>
      <c r="P332" s="152" t="s">
        <v>1083</v>
      </c>
      <c r="Q332" s="152" t="s">
        <v>2522</v>
      </c>
      <c r="R332" s="488"/>
      <c r="S332" s="153">
        <f t="shared" si="5"/>
        <v>27477074.550000001</v>
      </c>
      <c r="T332" s="153">
        <v>44413700.770000003</v>
      </c>
      <c r="U332" s="153">
        <v>228743540</v>
      </c>
      <c r="V332" s="153">
        <v>32253000</v>
      </c>
      <c r="W332" s="153">
        <v>332887315.31999999</v>
      </c>
      <c r="X332" s="153">
        <v>234927930</v>
      </c>
      <c r="Y332" s="153">
        <v>108690827</v>
      </c>
      <c r="Z332" s="153">
        <v>0</v>
      </c>
      <c r="AA332" s="153">
        <v>343618757</v>
      </c>
      <c r="AB332" s="153">
        <v>179619463.44</v>
      </c>
      <c r="AC332" s="153">
        <v>76087050</v>
      </c>
      <c r="AD332" s="153">
        <v>0</v>
      </c>
      <c r="AE332" s="153">
        <v>255706513.44</v>
      </c>
      <c r="AF332" s="489">
        <v>77180801.879999995</v>
      </c>
    </row>
    <row r="333" spans="1:32">
      <c r="A333" s="487">
        <v>326</v>
      </c>
      <c r="B333" s="152">
        <v>3</v>
      </c>
      <c r="C333" s="152"/>
      <c r="D333" s="152" t="s">
        <v>2520</v>
      </c>
      <c r="E333" s="152" t="s">
        <v>1840</v>
      </c>
      <c r="F333" s="487">
        <v>80328502</v>
      </c>
      <c r="G333" s="152" t="s">
        <v>2523</v>
      </c>
      <c r="H333" s="488">
        <v>27797626.859999999</v>
      </c>
      <c r="I333" s="488">
        <v>7220488.5300000003</v>
      </c>
      <c r="J333" s="152"/>
      <c r="K333" s="152">
        <v>0</v>
      </c>
      <c r="L333" s="152">
        <v>0</v>
      </c>
      <c r="M333" s="488">
        <v>75269179.5</v>
      </c>
      <c r="N333" s="153">
        <v>326</v>
      </c>
      <c r="O333" s="152" t="s">
        <v>2414</v>
      </c>
      <c r="P333" s="152" t="s">
        <v>1083</v>
      </c>
      <c r="Q333" s="152" t="s">
        <v>2524</v>
      </c>
      <c r="R333" s="488"/>
      <c r="S333" s="153">
        <f t="shared" si="5"/>
        <v>35018115.390000001</v>
      </c>
      <c r="T333" s="153">
        <v>40251064.109999999</v>
      </c>
      <c r="U333" s="153">
        <v>252325810</v>
      </c>
      <c r="V333" s="153">
        <v>39917000</v>
      </c>
      <c r="W333" s="153">
        <v>367511989.5</v>
      </c>
      <c r="X333" s="153">
        <v>239643670</v>
      </c>
      <c r="Y333" s="153">
        <v>143270600</v>
      </c>
      <c r="Z333" s="153">
        <v>0</v>
      </c>
      <c r="AA333" s="153">
        <v>382914270</v>
      </c>
      <c r="AB333" s="153">
        <v>202729464.83000001</v>
      </c>
      <c r="AC333" s="153">
        <v>78808345.599999994</v>
      </c>
      <c r="AD333" s="153">
        <v>0</v>
      </c>
      <c r="AE333" s="153">
        <v>281537810.43000001</v>
      </c>
      <c r="AF333" s="489">
        <v>85974179.069999993</v>
      </c>
    </row>
    <row r="334" spans="1:32">
      <c r="A334" s="487">
        <v>327</v>
      </c>
      <c r="B334" s="152">
        <v>3</v>
      </c>
      <c r="C334" s="152"/>
      <c r="D334" s="152" t="s">
        <v>2520</v>
      </c>
      <c r="E334" s="152" t="s">
        <v>1840</v>
      </c>
      <c r="F334" s="487">
        <v>80328503</v>
      </c>
      <c r="G334" s="152" t="s">
        <v>2525</v>
      </c>
      <c r="H334" s="488">
        <v>88726856.840000004</v>
      </c>
      <c r="I334" s="488">
        <v>10395982.949999999</v>
      </c>
      <c r="J334" s="152"/>
      <c r="K334" s="152">
        <v>0</v>
      </c>
      <c r="L334" s="152">
        <v>0</v>
      </c>
      <c r="M334" s="488">
        <v>172800557.22</v>
      </c>
      <c r="N334" s="153">
        <v>327</v>
      </c>
      <c r="O334" s="152" t="s">
        <v>2414</v>
      </c>
      <c r="P334" s="152" t="s">
        <v>1083</v>
      </c>
      <c r="Q334" s="152" t="s">
        <v>2526</v>
      </c>
      <c r="R334" s="488"/>
      <c r="S334" s="153">
        <f t="shared" si="5"/>
        <v>99122839.790000007</v>
      </c>
      <c r="T334" s="153">
        <v>73677717.430000007</v>
      </c>
      <c r="U334" s="153">
        <v>172858602</v>
      </c>
      <c r="V334" s="153">
        <v>24295816</v>
      </c>
      <c r="W334" s="153">
        <v>369954975.22000003</v>
      </c>
      <c r="X334" s="153">
        <v>204512718.13999999</v>
      </c>
      <c r="Y334" s="153">
        <v>206514248.69999999</v>
      </c>
      <c r="Z334" s="153">
        <v>0</v>
      </c>
      <c r="AA334" s="153">
        <v>411026966.83999997</v>
      </c>
      <c r="AB334" s="153">
        <v>142952554</v>
      </c>
      <c r="AC334" s="153">
        <v>151153810</v>
      </c>
      <c r="AD334" s="153">
        <v>0</v>
      </c>
      <c r="AE334" s="153">
        <v>294106364</v>
      </c>
      <c r="AF334" s="489">
        <v>75848611.219999999</v>
      </c>
    </row>
    <row r="335" spans="1:32">
      <c r="A335" s="487">
        <v>328</v>
      </c>
      <c r="B335" s="152">
        <v>3</v>
      </c>
      <c r="C335" s="152"/>
      <c r="D335" s="152" t="s">
        <v>2520</v>
      </c>
      <c r="E335" s="152" t="s">
        <v>1840</v>
      </c>
      <c r="F335" s="487">
        <v>80328504</v>
      </c>
      <c r="G335" s="152" t="s">
        <v>2527</v>
      </c>
      <c r="H335" s="487">
        <v>29705000</v>
      </c>
      <c r="I335" s="152">
        <v>0</v>
      </c>
      <c r="J335" s="152"/>
      <c r="K335" s="152">
        <v>0</v>
      </c>
      <c r="L335" s="152">
        <v>0</v>
      </c>
      <c r="M335" s="488">
        <v>77272822.560000002</v>
      </c>
      <c r="N335" s="153">
        <v>328</v>
      </c>
      <c r="O335" s="152" t="s">
        <v>2414</v>
      </c>
      <c r="P335" s="152" t="s">
        <v>1083</v>
      </c>
      <c r="Q335" s="152" t="s">
        <v>2528</v>
      </c>
      <c r="R335" s="488"/>
      <c r="S335" s="153">
        <f t="shared" si="5"/>
        <v>29705000</v>
      </c>
      <c r="T335" s="153">
        <v>47567822.560000002</v>
      </c>
      <c r="U335" s="153">
        <v>223984080</v>
      </c>
      <c r="V335" s="153">
        <v>42779000</v>
      </c>
      <c r="W335" s="153">
        <v>344035902.56</v>
      </c>
      <c r="X335" s="153">
        <v>236055947</v>
      </c>
      <c r="Y335" s="153">
        <v>128045000</v>
      </c>
      <c r="Z335" s="153">
        <v>0</v>
      </c>
      <c r="AA335" s="153">
        <v>364100947</v>
      </c>
      <c r="AB335" s="153">
        <v>190140910.41</v>
      </c>
      <c r="AC335" s="153">
        <v>101822150</v>
      </c>
      <c r="AD335" s="153">
        <v>0</v>
      </c>
      <c r="AE335" s="153">
        <v>291963060.41000003</v>
      </c>
      <c r="AF335" s="489">
        <v>52072842.149999999</v>
      </c>
    </row>
    <row r="336" spans="1:32">
      <c r="A336" s="487">
        <v>329</v>
      </c>
      <c r="B336" s="152">
        <v>3</v>
      </c>
      <c r="C336" s="152"/>
      <c r="D336" s="152" t="s">
        <v>2520</v>
      </c>
      <c r="E336" s="152" t="s">
        <v>1840</v>
      </c>
      <c r="F336" s="487">
        <v>80328505</v>
      </c>
      <c r="G336" s="152" t="s">
        <v>2529</v>
      </c>
      <c r="H336" s="152">
        <v>0</v>
      </c>
      <c r="I336" s="488">
        <v>34135068.469999999</v>
      </c>
      <c r="J336" s="152"/>
      <c r="K336" s="152">
        <v>0</v>
      </c>
      <c r="L336" s="487">
        <v>433000</v>
      </c>
      <c r="M336" s="488">
        <v>93572732.409999996</v>
      </c>
      <c r="N336" s="153">
        <v>329</v>
      </c>
      <c r="O336" s="152" t="s">
        <v>2414</v>
      </c>
      <c r="P336" s="152" t="s">
        <v>1083</v>
      </c>
      <c r="Q336" s="152" t="s">
        <v>2530</v>
      </c>
      <c r="R336" s="488"/>
      <c r="S336" s="153">
        <f t="shared" si="5"/>
        <v>34568068.469999999</v>
      </c>
      <c r="T336" s="153">
        <v>59004663.939999998</v>
      </c>
      <c r="U336" s="153">
        <v>159042610.25999999</v>
      </c>
      <c r="V336" s="153">
        <v>42874000</v>
      </c>
      <c r="W336" s="153">
        <v>295489342.67000002</v>
      </c>
      <c r="X336" s="153">
        <v>163828030</v>
      </c>
      <c r="Y336" s="153">
        <v>122878000</v>
      </c>
      <c r="Z336" s="153">
        <v>0</v>
      </c>
      <c r="AA336" s="153">
        <v>286706030</v>
      </c>
      <c r="AB336" s="153">
        <v>112262788</v>
      </c>
      <c r="AC336" s="153">
        <v>98928914</v>
      </c>
      <c r="AD336" s="153">
        <v>0</v>
      </c>
      <c r="AE336" s="153">
        <v>211191702</v>
      </c>
      <c r="AF336" s="489">
        <v>84297640.670000002</v>
      </c>
    </row>
    <row r="337" spans="1:32">
      <c r="A337" s="487">
        <v>330</v>
      </c>
      <c r="B337" s="152">
        <v>3</v>
      </c>
      <c r="C337" s="152"/>
      <c r="D337" s="152" t="s">
        <v>2531</v>
      </c>
      <c r="E337" s="152" t="s">
        <v>1836</v>
      </c>
      <c r="F337" s="487">
        <v>80329401</v>
      </c>
      <c r="G337" s="152" t="s">
        <v>2532</v>
      </c>
      <c r="H337" s="488">
        <v>297904243.68000001</v>
      </c>
      <c r="I337" s="487">
        <v>61117854</v>
      </c>
      <c r="J337" s="152"/>
      <c r="K337" s="152">
        <v>0</v>
      </c>
      <c r="L337" s="487">
        <v>500000</v>
      </c>
      <c r="M337" s="488">
        <v>551585725.91999996</v>
      </c>
      <c r="N337" s="153">
        <v>330</v>
      </c>
      <c r="O337" s="152" t="s">
        <v>2414</v>
      </c>
      <c r="P337" s="152" t="s">
        <v>1085</v>
      </c>
      <c r="Q337" s="152" t="s">
        <v>2533</v>
      </c>
      <c r="R337" s="488"/>
      <c r="S337" s="153">
        <f t="shared" si="5"/>
        <v>359522097.68000001</v>
      </c>
      <c r="T337" s="153">
        <v>192063628.24000001</v>
      </c>
      <c r="U337" s="153">
        <v>452492274</v>
      </c>
      <c r="V337" s="153">
        <v>73551654</v>
      </c>
      <c r="W337" s="153">
        <v>1077629653.9200001</v>
      </c>
      <c r="X337" s="153">
        <v>562133523</v>
      </c>
      <c r="Y337" s="153">
        <v>519859068</v>
      </c>
      <c r="Z337" s="153">
        <v>0</v>
      </c>
      <c r="AA337" s="153">
        <v>1081992591</v>
      </c>
      <c r="AB337" s="153">
        <v>403613647.19</v>
      </c>
      <c r="AC337" s="153">
        <v>274740630.06</v>
      </c>
      <c r="AD337" s="153">
        <v>0</v>
      </c>
      <c r="AE337" s="153">
        <v>678354277.25</v>
      </c>
      <c r="AF337" s="489">
        <v>399275376.67000002</v>
      </c>
    </row>
    <row r="338" spans="1:32">
      <c r="A338" s="487">
        <v>331</v>
      </c>
      <c r="B338" s="152">
        <v>3</v>
      </c>
      <c r="C338" s="152"/>
      <c r="D338" s="152" t="s">
        <v>2531</v>
      </c>
      <c r="E338" s="152" t="s">
        <v>1836</v>
      </c>
      <c r="F338" s="487">
        <v>80329402</v>
      </c>
      <c r="G338" s="152" t="s">
        <v>2534</v>
      </c>
      <c r="H338" s="488">
        <v>116509553.25</v>
      </c>
      <c r="I338" s="488">
        <v>47451937.859999999</v>
      </c>
      <c r="J338" s="152"/>
      <c r="K338" s="152">
        <v>0</v>
      </c>
      <c r="L338" s="487">
        <v>11619073</v>
      </c>
      <c r="M338" s="488">
        <v>416561444.92000002</v>
      </c>
      <c r="N338" s="153">
        <v>331</v>
      </c>
      <c r="O338" s="152" t="s">
        <v>2414</v>
      </c>
      <c r="P338" s="152" t="s">
        <v>1085</v>
      </c>
      <c r="Q338" s="152" t="s">
        <v>2535</v>
      </c>
      <c r="R338" s="488"/>
      <c r="S338" s="153">
        <f t="shared" si="5"/>
        <v>175580564.11000001</v>
      </c>
      <c r="T338" s="153">
        <v>240980880.81</v>
      </c>
      <c r="U338" s="153">
        <v>609791737</v>
      </c>
      <c r="V338" s="153">
        <v>66284000</v>
      </c>
      <c r="W338" s="153">
        <v>1092637181.9200001</v>
      </c>
      <c r="X338" s="153">
        <v>647079027</v>
      </c>
      <c r="Y338" s="153">
        <v>719251884</v>
      </c>
      <c r="Z338" s="153">
        <v>2050000</v>
      </c>
      <c r="AA338" s="153">
        <v>1368380911</v>
      </c>
      <c r="AB338" s="153">
        <v>551044770.98000002</v>
      </c>
      <c r="AC338" s="153">
        <v>445063138.24000001</v>
      </c>
      <c r="AD338" s="153">
        <v>0</v>
      </c>
      <c r="AE338" s="153">
        <v>996107909.22000003</v>
      </c>
      <c r="AF338" s="489">
        <v>96529272.700000003</v>
      </c>
    </row>
    <row r="339" spans="1:32">
      <c r="A339" s="487">
        <v>332</v>
      </c>
      <c r="B339" s="152">
        <v>3</v>
      </c>
      <c r="C339" s="152"/>
      <c r="D339" s="152" t="s">
        <v>2531</v>
      </c>
      <c r="E339" s="152" t="s">
        <v>1840</v>
      </c>
      <c r="F339" s="487">
        <v>80329501</v>
      </c>
      <c r="G339" s="152" t="s">
        <v>2536</v>
      </c>
      <c r="H339" s="488">
        <v>71888419.560000002</v>
      </c>
      <c r="I339" s="488">
        <v>39479292.859999999</v>
      </c>
      <c r="J339" s="152"/>
      <c r="K339" s="152">
        <v>0</v>
      </c>
      <c r="L339" s="487">
        <v>10000000</v>
      </c>
      <c r="M339" s="488">
        <v>200160496.53</v>
      </c>
      <c r="N339" s="153">
        <v>332</v>
      </c>
      <c r="O339" s="152" t="s">
        <v>2414</v>
      </c>
      <c r="P339" s="152" t="s">
        <v>1085</v>
      </c>
      <c r="Q339" s="152" t="s">
        <v>2537</v>
      </c>
      <c r="R339" s="488"/>
      <c r="S339" s="153">
        <f t="shared" si="5"/>
        <v>121367712.42</v>
      </c>
      <c r="T339" s="153">
        <v>78792784.109999999</v>
      </c>
      <c r="U339" s="153">
        <v>326310080</v>
      </c>
      <c r="V339" s="153">
        <v>58053000</v>
      </c>
      <c r="W339" s="153">
        <v>584523576.52999997</v>
      </c>
      <c r="X339" s="153">
        <v>364711431.5</v>
      </c>
      <c r="Y339" s="153">
        <v>260359211</v>
      </c>
      <c r="Z339" s="153">
        <v>0</v>
      </c>
      <c r="AA339" s="153">
        <v>625070642.5</v>
      </c>
      <c r="AB339" s="153">
        <v>327132167.91000003</v>
      </c>
      <c r="AC339" s="153">
        <v>184264580.88</v>
      </c>
      <c r="AD339" s="153">
        <v>0</v>
      </c>
      <c r="AE339" s="153">
        <v>511396748.79000002</v>
      </c>
      <c r="AF339" s="489">
        <v>73126827.739999995</v>
      </c>
    </row>
    <row r="340" spans="1:32">
      <c r="A340" s="487">
        <v>333</v>
      </c>
      <c r="B340" s="152">
        <v>3</v>
      </c>
      <c r="C340" s="152"/>
      <c r="D340" s="152" t="s">
        <v>2531</v>
      </c>
      <c r="E340" s="152" t="s">
        <v>1840</v>
      </c>
      <c r="F340" s="487">
        <v>80329502</v>
      </c>
      <c r="G340" s="152" t="s">
        <v>2538</v>
      </c>
      <c r="H340" s="488">
        <v>52350253.880000003</v>
      </c>
      <c r="I340" s="487">
        <v>8280644</v>
      </c>
      <c r="J340" s="152"/>
      <c r="K340" s="152">
        <v>0</v>
      </c>
      <c r="L340" s="487">
        <v>9777781</v>
      </c>
      <c r="M340" s="488">
        <v>125671103.34</v>
      </c>
      <c r="N340" s="153">
        <v>333</v>
      </c>
      <c r="O340" s="152" t="s">
        <v>2414</v>
      </c>
      <c r="P340" s="152" t="s">
        <v>1085</v>
      </c>
      <c r="Q340" s="152" t="s">
        <v>2539</v>
      </c>
      <c r="R340" s="488"/>
      <c r="S340" s="153">
        <f t="shared" si="5"/>
        <v>70408678.879999995</v>
      </c>
      <c r="T340" s="153">
        <v>55262424.460000001</v>
      </c>
      <c r="U340" s="153">
        <v>239886611</v>
      </c>
      <c r="V340" s="153">
        <v>65750000</v>
      </c>
      <c r="W340" s="153">
        <v>431307714.33999997</v>
      </c>
      <c r="X340" s="153">
        <v>230238080</v>
      </c>
      <c r="Y340" s="153">
        <v>220646531</v>
      </c>
      <c r="Z340" s="153">
        <v>0</v>
      </c>
      <c r="AA340" s="153">
        <v>450884611</v>
      </c>
      <c r="AB340" s="153">
        <v>181020291.40000001</v>
      </c>
      <c r="AC340" s="153">
        <v>166024638.22999999</v>
      </c>
      <c r="AD340" s="153">
        <v>0</v>
      </c>
      <c r="AE340" s="153">
        <v>347044929.63</v>
      </c>
      <c r="AF340" s="489">
        <v>84262784.709999993</v>
      </c>
    </row>
    <row r="341" spans="1:32">
      <c r="A341" s="487">
        <v>334</v>
      </c>
      <c r="B341" s="152">
        <v>3</v>
      </c>
      <c r="C341" s="152"/>
      <c r="D341" s="152" t="s">
        <v>2531</v>
      </c>
      <c r="E341" s="152" t="s">
        <v>1840</v>
      </c>
      <c r="F341" s="487">
        <v>80329503</v>
      </c>
      <c r="G341" s="152" t="s">
        <v>2540</v>
      </c>
      <c r="H341" s="487">
        <v>2600000</v>
      </c>
      <c r="I341" s="488">
        <v>1246058.7</v>
      </c>
      <c r="J341" s="152"/>
      <c r="K341" s="152">
        <v>0</v>
      </c>
      <c r="L341" s="152">
        <v>0</v>
      </c>
      <c r="M341" s="488">
        <v>62343360.039999999</v>
      </c>
      <c r="N341" s="153">
        <v>334</v>
      </c>
      <c r="O341" s="152" t="s">
        <v>2414</v>
      </c>
      <c r="P341" s="152" t="s">
        <v>1085</v>
      </c>
      <c r="Q341" s="152" t="s">
        <v>2541</v>
      </c>
      <c r="R341" s="488"/>
      <c r="S341" s="153">
        <f t="shared" si="5"/>
        <v>3846058.7</v>
      </c>
      <c r="T341" s="153">
        <v>58497301.340000004</v>
      </c>
      <c r="U341" s="153">
        <v>250956810</v>
      </c>
      <c r="V341" s="153">
        <v>45492000</v>
      </c>
      <c r="W341" s="153">
        <v>358792170.04000002</v>
      </c>
      <c r="X341" s="153">
        <v>265569890</v>
      </c>
      <c r="Y341" s="153">
        <v>110991990</v>
      </c>
      <c r="Z341" s="153">
        <v>0</v>
      </c>
      <c r="AA341" s="153">
        <v>376561880</v>
      </c>
      <c r="AB341" s="153">
        <v>222906598.49000001</v>
      </c>
      <c r="AC341" s="153">
        <v>85505477.650000006</v>
      </c>
      <c r="AD341" s="153">
        <v>0</v>
      </c>
      <c r="AE341" s="153">
        <v>308412076.13999999</v>
      </c>
      <c r="AF341" s="489">
        <v>50380093.899999999</v>
      </c>
    </row>
    <row r="342" spans="1:32">
      <c r="A342" s="487">
        <v>335</v>
      </c>
      <c r="B342" s="152">
        <v>3</v>
      </c>
      <c r="C342" s="152"/>
      <c r="D342" s="152" t="s">
        <v>2531</v>
      </c>
      <c r="E342" s="152" t="s">
        <v>1840</v>
      </c>
      <c r="F342" s="487">
        <v>80329504</v>
      </c>
      <c r="G342" s="152" t="s">
        <v>2542</v>
      </c>
      <c r="H342" s="488">
        <v>55501557.909999996</v>
      </c>
      <c r="I342" s="152">
        <v>0</v>
      </c>
      <c r="J342" s="152"/>
      <c r="K342" s="152">
        <v>0</v>
      </c>
      <c r="L342" s="152">
        <v>0</v>
      </c>
      <c r="M342" s="488">
        <v>114443255.34</v>
      </c>
      <c r="N342" s="153">
        <v>335</v>
      </c>
      <c r="O342" s="152" t="s">
        <v>2414</v>
      </c>
      <c r="P342" s="152" t="s">
        <v>1085</v>
      </c>
      <c r="Q342" s="152" t="s">
        <v>2543</v>
      </c>
      <c r="R342" s="488"/>
      <c r="S342" s="153">
        <f t="shared" si="5"/>
        <v>55501557.909999996</v>
      </c>
      <c r="T342" s="153">
        <v>58941697.43</v>
      </c>
      <c r="U342" s="153">
        <v>243820000</v>
      </c>
      <c r="V342" s="153">
        <v>56301000</v>
      </c>
      <c r="W342" s="153">
        <v>414564255.33999997</v>
      </c>
      <c r="X342" s="153">
        <v>240476060</v>
      </c>
      <c r="Y342" s="153">
        <v>187809000</v>
      </c>
      <c r="Z342" s="153">
        <v>0</v>
      </c>
      <c r="AA342" s="153">
        <v>428285060</v>
      </c>
      <c r="AB342" s="153">
        <v>189605613.47999999</v>
      </c>
      <c r="AC342" s="153">
        <v>167862804.47</v>
      </c>
      <c r="AD342" s="153">
        <v>0</v>
      </c>
      <c r="AE342" s="153">
        <v>357468417.94999999</v>
      </c>
      <c r="AF342" s="489">
        <v>57095837.390000001</v>
      </c>
    </row>
    <row r="343" spans="1:32">
      <c r="A343" s="487">
        <v>336</v>
      </c>
      <c r="B343" s="152">
        <v>3</v>
      </c>
      <c r="C343" s="152"/>
      <c r="D343" s="152" t="s">
        <v>2531</v>
      </c>
      <c r="E343" s="152" t="s">
        <v>1840</v>
      </c>
      <c r="F343" s="487">
        <v>80329505</v>
      </c>
      <c r="G343" s="152" t="s">
        <v>2544</v>
      </c>
      <c r="H343" s="488">
        <v>29093759.370000001</v>
      </c>
      <c r="I343" s="488">
        <v>39138507.5</v>
      </c>
      <c r="J343" s="152"/>
      <c r="K343" s="152">
        <v>0</v>
      </c>
      <c r="L343" s="487">
        <v>8396755</v>
      </c>
      <c r="M343" s="488">
        <v>153510492.47</v>
      </c>
      <c r="N343" s="153">
        <v>336</v>
      </c>
      <c r="O343" s="152" t="s">
        <v>2414</v>
      </c>
      <c r="P343" s="152" t="s">
        <v>1085</v>
      </c>
      <c r="Q343" s="152" t="s">
        <v>2545</v>
      </c>
      <c r="R343" s="488"/>
      <c r="S343" s="153">
        <f t="shared" si="5"/>
        <v>76629021.870000005</v>
      </c>
      <c r="T343" s="153">
        <v>76881470.599999994</v>
      </c>
      <c r="U343" s="153">
        <v>273274945.57999998</v>
      </c>
      <c r="V343" s="153">
        <v>57235469</v>
      </c>
      <c r="W343" s="153">
        <v>484020907.05000001</v>
      </c>
      <c r="X343" s="153">
        <v>262239714.69</v>
      </c>
      <c r="Y343" s="153">
        <v>343179941.69</v>
      </c>
      <c r="Z343" s="153">
        <v>0</v>
      </c>
      <c r="AA343" s="153">
        <v>605419656.38</v>
      </c>
      <c r="AB343" s="153">
        <v>206763428.83000001</v>
      </c>
      <c r="AC343" s="153">
        <v>227095416.68000001</v>
      </c>
      <c r="AD343" s="153">
        <v>0</v>
      </c>
      <c r="AE343" s="153">
        <v>433858845.50999999</v>
      </c>
      <c r="AF343" s="489">
        <v>50162061.539999999</v>
      </c>
    </row>
    <row r="344" spans="1:32">
      <c r="A344" s="487">
        <v>337</v>
      </c>
      <c r="B344" s="152">
        <v>3</v>
      </c>
      <c r="C344" s="152"/>
      <c r="D344" s="152" t="s">
        <v>2531</v>
      </c>
      <c r="E344" s="152" t="s">
        <v>1840</v>
      </c>
      <c r="F344" s="487">
        <v>80329506</v>
      </c>
      <c r="G344" s="152" t="s">
        <v>2546</v>
      </c>
      <c r="H344" s="488">
        <v>46000130.68</v>
      </c>
      <c r="I344" s="488">
        <v>10958294.720000001</v>
      </c>
      <c r="J344" s="152"/>
      <c r="K344" s="152">
        <v>0</v>
      </c>
      <c r="L344" s="487">
        <v>2211055</v>
      </c>
      <c r="M344" s="488">
        <v>114977343.06999999</v>
      </c>
      <c r="N344" s="153">
        <v>337</v>
      </c>
      <c r="O344" s="152" t="s">
        <v>2414</v>
      </c>
      <c r="P344" s="152" t="s">
        <v>1085</v>
      </c>
      <c r="Q344" s="152" t="s">
        <v>2547</v>
      </c>
      <c r="R344" s="488"/>
      <c r="S344" s="153">
        <f t="shared" si="5"/>
        <v>59169480.399999999</v>
      </c>
      <c r="T344" s="153">
        <v>55807862.670000002</v>
      </c>
      <c r="U344" s="153">
        <v>247389042</v>
      </c>
      <c r="V344" s="153">
        <v>71120000</v>
      </c>
      <c r="W344" s="153">
        <v>433486385.06999999</v>
      </c>
      <c r="X344" s="153">
        <v>264121606</v>
      </c>
      <c r="Y344" s="153">
        <v>236807351</v>
      </c>
      <c r="Z344" s="153">
        <v>0</v>
      </c>
      <c r="AA344" s="153">
        <v>500928957</v>
      </c>
      <c r="AB344" s="153">
        <v>206191030</v>
      </c>
      <c r="AC344" s="153">
        <v>130702245</v>
      </c>
      <c r="AD344" s="153">
        <v>0</v>
      </c>
      <c r="AE344" s="153">
        <v>336893275</v>
      </c>
      <c r="AF344" s="489">
        <v>96593110.069999993</v>
      </c>
    </row>
    <row r="345" spans="1:32">
      <c r="A345" s="487">
        <v>338</v>
      </c>
      <c r="B345" s="152">
        <v>3</v>
      </c>
      <c r="C345" s="152"/>
      <c r="D345" s="152" t="s">
        <v>2531</v>
      </c>
      <c r="E345" s="152" t="s">
        <v>1840</v>
      </c>
      <c r="F345" s="487">
        <v>80329507</v>
      </c>
      <c r="G345" s="152" t="s">
        <v>2548</v>
      </c>
      <c r="H345" s="488">
        <v>11560131.58</v>
      </c>
      <c r="I345" s="488">
        <v>2371923.27</v>
      </c>
      <c r="J345" s="152"/>
      <c r="K345" s="152">
        <v>0</v>
      </c>
      <c r="L345" s="487">
        <v>8750000</v>
      </c>
      <c r="M345" s="488">
        <v>81099259.540000007</v>
      </c>
      <c r="N345" s="153">
        <v>338</v>
      </c>
      <c r="O345" s="152" t="s">
        <v>2414</v>
      </c>
      <c r="P345" s="152" t="s">
        <v>1085</v>
      </c>
      <c r="Q345" s="152" t="s">
        <v>2549</v>
      </c>
      <c r="R345" s="488"/>
      <c r="S345" s="153">
        <f t="shared" si="5"/>
        <v>22682054.850000001</v>
      </c>
      <c r="T345" s="153">
        <v>58417204.689999998</v>
      </c>
      <c r="U345" s="153">
        <v>238929834</v>
      </c>
      <c r="V345" s="153">
        <v>57696000</v>
      </c>
      <c r="W345" s="153">
        <v>377725093.54000002</v>
      </c>
      <c r="X345" s="153">
        <v>203738050</v>
      </c>
      <c r="Y345" s="153">
        <v>177595391</v>
      </c>
      <c r="Z345" s="153">
        <v>0</v>
      </c>
      <c r="AA345" s="153">
        <v>381333441</v>
      </c>
      <c r="AB345" s="153">
        <v>171864269.72999999</v>
      </c>
      <c r="AC345" s="153">
        <v>128972640.93000001</v>
      </c>
      <c r="AD345" s="153">
        <v>0</v>
      </c>
      <c r="AE345" s="153">
        <v>300836910.66000003</v>
      </c>
      <c r="AF345" s="489">
        <v>76888182.879999995</v>
      </c>
    </row>
    <row r="346" spans="1:32">
      <c r="A346" s="487">
        <v>339</v>
      </c>
      <c r="B346" s="152">
        <v>3</v>
      </c>
      <c r="C346" s="152"/>
      <c r="D346" s="152" t="s">
        <v>2531</v>
      </c>
      <c r="E346" s="152" t="s">
        <v>1840</v>
      </c>
      <c r="F346" s="487">
        <v>80329508</v>
      </c>
      <c r="G346" s="152" t="s">
        <v>2550</v>
      </c>
      <c r="H346" s="488">
        <v>44579286.590000004</v>
      </c>
      <c r="I346" s="488">
        <v>5770611.1600000001</v>
      </c>
      <c r="J346" s="152"/>
      <c r="K346" s="152">
        <v>0</v>
      </c>
      <c r="L346" s="487">
        <v>5844822</v>
      </c>
      <c r="M346" s="488">
        <v>148134779.78999999</v>
      </c>
      <c r="N346" s="153">
        <v>339</v>
      </c>
      <c r="O346" s="152" t="s">
        <v>2414</v>
      </c>
      <c r="P346" s="152" t="s">
        <v>1085</v>
      </c>
      <c r="Q346" s="152" t="s">
        <v>2551</v>
      </c>
      <c r="R346" s="488"/>
      <c r="S346" s="153">
        <f t="shared" si="5"/>
        <v>56194719.75</v>
      </c>
      <c r="T346" s="153">
        <v>91940060.040000007</v>
      </c>
      <c r="U346" s="153">
        <v>252738540</v>
      </c>
      <c r="V346" s="153">
        <v>58337000</v>
      </c>
      <c r="W346" s="153">
        <v>459210319.79000002</v>
      </c>
      <c r="X346" s="153">
        <v>257362279</v>
      </c>
      <c r="Y346" s="153">
        <v>201733231</v>
      </c>
      <c r="Z346" s="153">
        <v>48000</v>
      </c>
      <c r="AA346" s="153">
        <v>459143510</v>
      </c>
      <c r="AB346" s="153">
        <v>209322171</v>
      </c>
      <c r="AC346" s="153">
        <v>135232956.72999999</v>
      </c>
      <c r="AD346" s="153">
        <v>0</v>
      </c>
      <c r="AE346" s="153">
        <v>344555127.73000002</v>
      </c>
      <c r="AF346" s="489">
        <v>114655192.06</v>
      </c>
    </row>
    <row r="347" spans="1:32">
      <c r="A347" s="487">
        <v>340</v>
      </c>
      <c r="B347" s="152">
        <v>3</v>
      </c>
      <c r="C347" s="152"/>
      <c r="D347" s="152" t="s">
        <v>2531</v>
      </c>
      <c r="E347" s="152" t="s">
        <v>1840</v>
      </c>
      <c r="F347" s="487">
        <v>80329509</v>
      </c>
      <c r="G347" s="152" t="s">
        <v>2552</v>
      </c>
      <c r="H347" s="487">
        <v>28996000</v>
      </c>
      <c r="I347" s="488">
        <v>60185245.439999998</v>
      </c>
      <c r="J347" s="152"/>
      <c r="K347" s="487">
        <v>3528444</v>
      </c>
      <c r="L347" s="152">
        <v>0</v>
      </c>
      <c r="M347" s="488">
        <v>172993219.44</v>
      </c>
      <c r="N347" s="153">
        <v>340</v>
      </c>
      <c r="O347" s="152" t="s">
        <v>2414</v>
      </c>
      <c r="P347" s="152" t="s">
        <v>1085</v>
      </c>
      <c r="Q347" s="152" t="s">
        <v>2553</v>
      </c>
      <c r="R347" s="488"/>
      <c r="S347" s="153">
        <f t="shared" si="5"/>
        <v>92709689.439999998</v>
      </c>
      <c r="T347" s="153">
        <v>83811974</v>
      </c>
      <c r="U347" s="153">
        <v>334108620</v>
      </c>
      <c r="V347" s="153">
        <v>60500000</v>
      </c>
      <c r="W347" s="153">
        <v>571130283.44000006</v>
      </c>
      <c r="X347" s="153">
        <v>311464800</v>
      </c>
      <c r="Y347" s="153">
        <v>228687000</v>
      </c>
      <c r="Z347" s="153">
        <v>0</v>
      </c>
      <c r="AA347" s="153">
        <v>540151800</v>
      </c>
      <c r="AB347" s="153">
        <v>268512769.89999998</v>
      </c>
      <c r="AC347" s="153">
        <v>169701355.22</v>
      </c>
      <c r="AD347" s="153">
        <v>0</v>
      </c>
      <c r="AE347" s="153">
        <v>438214125.12</v>
      </c>
      <c r="AF347" s="489">
        <v>132916158.31999999</v>
      </c>
    </row>
    <row r="348" spans="1:32">
      <c r="A348" s="487">
        <v>341</v>
      </c>
      <c r="B348" s="152">
        <v>3</v>
      </c>
      <c r="C348" s="152"/>
      <c r="D348" s="152" t="s">
        <v>2531</v>
      </c>
      <c r="E348" s="152" t="s">
        <v>1840</v>
      </c>
      <c r="F348" s="487">
        <v>80329510</v>
      </c>
      <c r="G348" s="152" t="s">
        <v>2554</v>
      </c>
      <c r="H348" s="488">
        <v>26806906.670000002</v>
      </c>
      <c r="I348" s="487">
        <v>20859496</v>
      </c>
      <c r="J348" s="152"/>
      <c r="K348" s="152">
        <v>0</v>
      </c>
      <c r="L348" s="152">
        <v>0</v>
      </c>
      <c r="M348" s="488">
        <v>102219326.76000001</v>
      </c>
      <c r="N348" s="153">
        <v>341</v>
      </c>
      <c r="O348" s="152" t="s">
        <v>2414</v>
      </c>
      <c r="P348" s="152" t="s">
        <v>1085</v>
      </c>
      <c r="Q348" s="152" t="s">
        <v>2555</v>
      </c>
      <c r="R348" s="488"/>
      <c r="S348" s="153">
        <f t="shared" si="5"/>
        <v>47666402.670000002</v>
      </c>
      <c r="T348" s="153">
        <v>54552924.090000004</v>
      </c>
      <c r="U348" s="153">
        <v>247467540</v>
      </c>
      <c r="V348" s="153">
        <v>51929000</v>
      </c>
      <c r="W348" s="153">
        <v>401615866.75999999</v>
      </c>
      <c r="X348" s="153">
        <v>226827631</v>
      </c>
      <c r="Y348" s="153">
        <v>187093821</v>
      </c>
      <c r="Z348" s="153">
        <v>0</v>
      </c>
      <c r="AA348" s="153">
        <v>413921452</v>
      </c>
      <c r="AB348" s="153">
        <v>188614472.72999999</v>
      </c>
      <c r="AC348" s="153">
        <v>143237605.88</v>
      </c>
      <c r="AD348" s="153">
        <v>0</v>
      </c>
      <c r="AE348" s="153">
        <v>331852078.61000001</v>
      </c>
      <c r="AF348" s="489">
        <v>69763788.150000006</v>
      </c>
    </row>
    <row r="349" spans="1:32">
      <c r="A349" s="487">
        <v>342</v>
      </c>
      <c r="B349" s="152">
        <v>3</v>
      </c>
      <c r="C349" s="152"/>
      <c r="D349" s="152" t="s">
        <v>2556</v>
      </c>
      <c r="E349" s="152" t="s">
        <v>1836</v>
      </c>
      <c r="F349" s="487">
        <v>80330401</v>
      </c>
      <c r="G349" s="152" t="s">
        <v>2557</v>
      </c>
      <c r="H349" s="488">
        <v>146192831.75999999</v>
      </c>
      <c r="I349" s="488">
        <v>39694853.359999999</v>
      </c>
      <c r="J349" s="152"/>
      <c r="K349" s="152">
        <v>0</v>
      </c>
      <c r="L349" s="152">
        <v>0</v>
      </c>
      <c r="M349" s="488">
        <v>325188230.81999999</v>
      </c>
      <c r="N349" s="153">
        <v>342</v>
      </c>
      <c r="O349" s="152" t="s">
        <v>2414</v>
      </c>
      <c r="P349" s="152" t="s">
        <v>1084</v>
      </c>
      <c r="Q349" s="152" t="s">
        <v>2558</v>
      </c>
      <c r="R349" s="488"/>
      <c r="S349" s="153">
        <f t="shared" si="5"/>
        <v>185887685.12</v>
      </c>
      <c r="T349" s="153">
        <v>139300545.69999999</v>
      </c>
      <c r="U349" s="153">
        <v>359596732.80000001</v>
      </c>
      <c r="V349" s="153">
        <v>49761000</v>
      </c>
      <c r="W349" s="153">
        <v>734545963.62</v>
      </c>
      <c r="X349" s="153">
        <v>412089657</v>
      </c>
      <c r="Y349" s="153">
        <v>421749026.43000001</v>
      </c>
      <c r="Z349" s="153">
        <v>0</v>
      </c>
      <c r="AA349" s="153">
        <v>833838683.42999995</v>
      </c>
      <c r="AB349" s="153">
        <v>338175056.37</v>
      </c>
      <c r="AC349" s="153">
        <v>338425211.60000002</v>
      </c>
      <c r="AD349" s="153">
        <v>0</v>
      </c>
      <c r="AE349" s="153">
        <v>676600267.97000003</v>
      </c>
      <c r="AF349" s="489">
        <v>57945695.649999999</v>
      </c>
    </row>
    <row r="350" spans="1:32">
      <c r="A350" s="487">
        <v>343</v>
      </c>
      <c r="B350" s="152">
        <v>3</v>
      </c>
      <c r="C350" s="152"/>
      <c r="D350" s="152" t="s">
        <v>2556</v>
      </c>
      <c r="E350" s="152" t="s">
        <v>1836</v>
      </c>
      <c r="F350" s="487">
        <v>80330402</v>
      </c>
      <c r="G350" s="152" t="s">
        <v>2559</v>
      </c>
      <c r="H350" s="488">
        <v>346654190.67000002</v>
      </c>
      <c r="I350" s="488">
        <v>25191714.210000001</v>
      </c>
      <c r="J350" s="152"/>
      <c r="K350" s="152">
        <v>0</v>
      </c>
      <c r="L350" s="152">
        <v>0</v>
      </c>
      <c r="M350" s="488">
        <v>567960188.77999997</v>
      </c>
      <c r="N350" s="153">
        <v>343</v>
      </c>
      <c r="O350" s="152" t="s">
        <v>2414</v>
      </c>
      <c r="P350" s="152" t="s">
        <v>1084</v>
      </c>
      <c r="Q350" s="152" t="s">
        <v>2560</v>
      </c>
      <c r="R350" s="488"/>
      <c r="S350" s="153">
        <f t="shared" si="5"/>
        <v>371845904.88</v>
      </c>
      <c r="T350" s="153">
        <v>196114283.90000001</v>
      </c>
      <c r="U350" s="153">
        <v>611379504.64999998</v>
      </c>
      <c r="V350" s="153">
        <v>53635106</v>
      </c>
      <c r="W350" s="153">
        <v>1232974799.4300001</v>
      </c>
      <c r="X350" s="153">
        <v>737327235</v>
      </c>
      <c r="Y350" s="153">
        <v>571461013</v>
      </c>
      <c r="Z350" s="153">
        <v>0</v>
      </c>
      <c r="AA350" s="153">
        <v>1308788248</v>
      </c>
      <c r="AB350" s="153">
        <v>587099967.78999996</v>
      </c>
      <c r="AC350" s="153">
        <v>377795545.39999998</v>
      </c>
      <c r="AD350" s="153">
        <v>0</v>
      </c>
      <c r="AE350" s="153">
        <v>964895513.19000006</v>
      </c>
      <c r="AF350" s="489">
        <v>268079286.24000001</v>
      </c>
    </row>
    <row r="351" spans="1:32">
      <c r="A351" s="487">
        <v>344</v>
      </c>
      <c r="B351" s="152">
        <v>3</v>
      </c>
      <c r="C351" s="152"/>
      <c r="D351" s="152" t="s">
        <v>2556</v>
      </c>
      <c r="E351" s="152" t="s">
        <v>1840</v>
      </c>
      <c r="F351" s="487">
        <v>80330501</v>
      </c>
      <c r="G351" s="152" t="s">
        <v>2561</v>
      </c>
      <c r="H351" s="487">
        <v>161824343</v>
      </c>
      <c r="I351" s="487">
        <v>3242107</v>
      </c>
      <c r="J351" s="152"/>
      <c r="K351" s="152">
        <v>0</v>
      </c>
      <c r="L351" s="488">
        <v>14080977.5</v>
      </c>
      <c r="M351" s="488">
        <v>223381647.37</v>
      </c>
      <c r="N351" s="153">
        <v>344</v>
      </c>
      <c r="O351" s="152" t="s">
        <v>2414</v>
      </c>
      <c r="P351" s="152" t="s">
        <v>1084</v>
      </c>
      <c r="Q351" s="152" t="s">
        <v>2562</v>
      </c>
      <c r="R351" s="488"/>
      <c r="S351" s="153">
        <f t="shared" si="5"/>
        <v>179147427.5</v>
      </c>
      <c r="T351" s="153">
        <v>44234219.869999997</v>
      </c>
      <c r="U351" s="153">
        <v>208914270</v>
      </c>
      <c r="V351" s="153">
        <v>56238000</v>
      </c>
      <c r="W351" s="153">
        <v>488533917.37</v>
      </c>
      <c r="X351" s="153">
        <v>317581698.30000001</v>
      </c>
      <c r="Y351" s="153">
        <v>234210947.69999999</v>
      </c>
      <c r="Z351" s="153">
        <v>0</v>
      </c>
      <c r="AA351" s="153">
        <v>551792646</v>
      </c>
      <c r="AB351" s="153">
        <v>230590600.53999999</v>
      </c>
      <c r="AC351" s="153">
        <v>149752504.33000001</v>
      </c>
      <c r="AD351" s="153">
        <v>0</v>
      </c>
      <c r="AE351" s="153">
        <v>380343104.87</v>
      </c>
      <c r="AF351" s="489">
        <v>108190812.5</v>
      </c>
    </row>
    <row r="352" spans="1:32">
      <c r="A352" s="487">
        <v>345</v>
      </c>
      <c r="B352" s="152">
        <v>3</v>
      </c>
      <c r="C352" s="152"/>
      <c r="D352" s="152" t="s">
        <v>2556</v>
      </c>
      <c r="E352" s="152" t="s">
        <v>1840</v>
      </c>
      <c r="F352" s="487">
        <v>80330502</v>
      </c>
      <c r="G352" s="152" t="s">
        <v>2563</v>
      </c>
      <c r="H352" s="488">
        <v>78643253.980000004</v>
      </c>
      <c r="I352" s="488">
        <v>5529672.6900000004</v>
      </c>
      <c r="J352" s="152"/>
      <c r="K352" s="152">
        <v>0</v>
      </c>
      <c r="L352" s="152">
        <v>0</v>
      </c>
      <c r="M352" s="488">
        <v>155473103.75999999</v>
      </c>
      <c r="N352" s="153">
        <v>345</v>
      </c>
      <c r="O352" s="152" t="s">
        <v>2414</v>
      </c>
      <c r="P352" s="152" t="s">
        <v>1084</v>
      </c>
      <c r="Q352" s="152" t="s">
        <v>2564</v>
      </c>
      <c r="R352" s="488"/>
      <c r="S352" s="153">
        <f t="shared" si="5"/>
        <v>84172926.670000002</v>
      </c>
      <c r="T352" s="153">
        <v>71300177.090000004</v>
      </c>
      <c r="U352" s="153">
        <v>346304810</v>
      </c>
      <c r="V352" s="153">
        <v>58993920</v>
      </c>
      <c r="W352" s="153">
        <v>560771833.75999999</v>
      </c>
      <c r="X352" s="153">
        <v>281901310.69999999</v>
      </c>
      <c r="Y352" s="153">
        <v>286743424</v>
      </c>
      <c r="Z352" s="153">
        <v>0</v>
      </c>
      <c r="AA352" s="153">
        <v>568644734.70000005</v>
      </c>
      <c r="AB352" s="153">
        <v>243655063.05000001</v>
      </c>
      <c r="AC352" s="153">
        <v>237294137</v>
      </c>
      <c r="AD352" s="153">
        <v>0</v>
      </c>
      <c r="AE352" s="153">
        <v>480949200.05000001</v>
      </c>
      <c r="AF352" s="489">
        <v>79822633.709999993</v>
      </c>
    </row>
    <row r="353" spans="1:32">
      <c r="A353" s="487">
        <v>346</v>
      </c>
      <c r="B353" s="152">
        <v>3</v>
      </c>
      <c r="C353" s="152"/>
      <c r="D353" s="152" t="s">
        <v>2556</v>
      </c>
      <c r="E353" s="152" t="s">
        <v>1840</v>
      </c>
      <c r="F353" s="487">
        <v>80330503</v>
      </c>
      <c r="G353" s="152" t="s">
        <v>2565</v>
      </c>
      <c r="H353" s="488">
        <v>147654993.63999999</v>
      </c>
      <c r="I353" s="488">
        <v>14131473.82</v>
      </c>
      <c r="J353" s="152"/>
      <c r="K353" s="152">
        <v>0</v>
      </c>
      <c r="L353" s="487">
        <v>6492700</v>
      </c>
      <c r="M353" s="488">
        <v>285578653.41000003</v>
      </c>
      <c r="N353" s="153">
        <v>346</v>
      </c>
      <c r="O353" s="152" t="s">
        <v>2414</v>
      </c>
      <c r="P353" s="152" t="s">
        <v>1084</v>
      </c>
      <c r="Q353" s="152" t="s">
        <v>2566</v>
      </c>
      <c r="R353" s="488"/>
      <c r="S353" s="153">
        <f t="shared" si="5"/>
        <v>168279167.45999998</v>
      </c>
      <c r="T353" s="153">
        <v>117299485.95</v>
      </c>
      <c r="U353" s="153">
        <v>350231018.80000001</v>
      </c>
      <c r="V353" s="153">
        <v>77037000</v>
      </c>
      <c r="W353" s="153">
        <v>712846672.21000004</v>
      </c>
      <c r="X353" s="153">
        <v>380293326</v>
      </c>
      <c r="Y353" s="153">
        <v>425972463</v>
      </c>
      <c r="Z353" s="153">
        <v>0</v>
      </c>
      <c r="AA353" s="153">
        <v>806265789</v>
      </c>
      <c r="AB353" s="153">
        <v>342148116.76999998</v>
      </c>
      <c r="AC353" s="153">
        <v>320274405</v>
      </c>
      <c r="AD353" s="153">
        <v>0</v>
      </c>
      <c r="AE353" s="153">
        <v>662422521.76999998</v>
      </c>
      <c r="AF353" s="489">
        <v>50424150.439999998</v>
      </c>
    </row>
    <row r="354" spans="1:32">
      <c r="A354" s="487">
        <v>347</v>
      </c>
      <c r="B354" s="152">
        <v>3</v>
      </c>
      <c r="C354" s="152"/>
      <c r="D354" s="152" t="s">
        <v>2556</v>
      </c>
      <c r="E354" s="152" t="s">
        <v>1840</v>
      </c>
      <c r="F354" s="487">
        <v>80330504</v>
      </c>
      <c r="G354" s="152" t="s">
        <v>2567</v>
      </c>
      <c r="H354" s="488">
        <v>193106255.09999999</v>
      </c>
      <c r="I354" s="488">
        <v>63684402.57</v>
      </c>
      <c r="J354" s="152"/>
      <c r="K354" s="152">
        <v>0</v>
      </c>
      <c r="L354" s="152">
        <v>0</v>
      </c>
      <c r="M354" s="488">
        <v>350127416.54000002</v>
      </c>
      <c r="N354" s="153">
        <v>347</v>
      </c>
      <c r="O354" s="152" t="s">
        <v>2414</v>
      </c>
      <c r="P354" s="152" t="s">
        <v>1084</v>
      </c>
      <c r="Q354" s="152" t="s">
        <v>2568</v>
      </c>
      <c r="R354" s="488"/>
      <c r="S354" s="153">
        <f t="shared" si="5"/>
        <v>256790657.66999999</v>
      </c>
      <c r="T354" s="153">
        <v>93336758.870000005</v>
      </c>
      <c r="U354" s="153">
        <v>343693174</v>
      </c>
      <c r="V354" s="153">
        <v>47709000</v>
      </c>
      <c r="W354" s="153">
        <v>741529590.53999996</v>
      </c>
      <c r="X354" s="153">
        <v>415558000</v>
      </c>
      <c r="Y354" s="153">
        <v>363763455.10000002</v>
      </c>
      <c r="Z354" s="153">
        <v>0</v>
      </c>
      <c r="AA354" s="153">
        <v>779321455.10000002</v>
      </c>
      <c r="AB354" s="153">
        <v>279704565</v>
      </c>
      <c r="AC354" s="153">
        <v>192585205.30000001</v>
      </c>
      <c r="AD354" s="153">
        <v>0</v>
      </c>
      <c r="AE354" s="153">
        <v>472289770.30000001</v>
      </c>
      <c r="AF354" s="489">
        <v>269239820.24000001</v>
      </c>
    </row>
    <row r="355" spans="1:32">
      <c r="A355" s="487">
        <v>348</v>
      </c>
      <c r="B355" s="152">
        <v>3</v>
      </c>
      <c r="C355" s="152"/>
      <c r="D355" s="152" t="s">
        <v>2556</v>
      </c>
      <c r="E355" s="152" t="s">
        <v>1840</v>
      </c>
      <c r="F355" s="487">
        <v>80330505</v>
      </c>
      <c r="G355" s="152" t="s">
        <v>2569</v>
      </c>
      <c r="H355" s="152">
        <v>0</v>
      </c>
      <c r="I355" s="488">
        <v>50410010.340000004</v>
      </c>
      <c r="J355" s="152"/>
      <c r="K355" s="152">
        <v>0</v>
      </c>
      <c r="L355" s="487">
        <v>5139381</v>
      </c>
      <c r="M355" s="488">
        <v>131330990.59999999</v>
      </c>
      <c r="N355" s="153">
        <v>348</v>
      </c>
      <c r="O355" s="152" t="s">
        <v>2414</v>
      </c>
      <c r="P355" s="152" t="s">
        <v>1084</v>
      </c>
      <c r="Q355" s="152" t="s">
        <v>2570</v>
      </c>
      <c r="R355" s="488"/>
      <c r="S355" s="153">
        <f t="shared" si="5"/>
        <v>55549391.340000004</v>
      </c>
      <c r="T355" s="153">
        <v>75781599.260000005</v>
      </c>
      <c r="U355" s="153">
        <v>339952080</v>
      </c>
      <c r="V355" s="153">
        <v>63571000</v>
      </c>
      <c r="W355" s="153">
        <v>534854070.60000002</v>
      </c>
      <c r="X355" s="153">
        <v>324134510</v>
      </c>
      <c r="Y355" s="153">
        <v>218204914.09999999</v>
      </c>
      <c r="Z355" s="153">
        <v>0</v>
      </c>
      <c r="AA355" s="153">
        <v>542339424.10000002</v>
      </c>
      <c r="AB355" s="153">
        <v>293582341.94999999</v>
      </c>
      <c r="AC355" s="153">
        <v>173924529.97</v>
      </c>
      <c r="AD355" s="153">
        <v>0</v>
      </c>
      <c r="AE355" s="153">
        <v>467506871.92000002</v>
      </c>
      <c r="AF355" s="489">
        <v>67347198.680000007</v>
      </c>
    </row>
    <row r="356" spans="1:32">
      <c r="A356" s="487">
        <v>349</v>
      </c>
      <c r="B356" s="152">
        <v>3</v>
      </c>
      <c r="C356" s="152"/>
      <c r="D356" s="152" t="s">
        <v>2556</v>
      </c>
      <c r="E356" s="152" t="s">
        <v>1840</v>
      </c>
      <c r="F356" s="487">
        <v>80330506</v>
      </c>
      <c r="G356" s="152" t="s">
        <v>2571</v>
      </c>
      <c r="H356" s="488">
        <v>91478163.030000001</v>
      </c>
      <c r="I356" s="488">
        <v>9767788.2599999998</v>
      </c>
      <c r="J356" s="152"/>
      <c r="K356" s="152">
        <v>0</v>
      </c>
      <c r="L356" s="152">
        <v>0</v>
      </c>
      <c r="M356" s="488">
        <v>177198836.52000001</v>
      </c>
      <c r="N356" s="153">
        <v>349</v>
      </c>
      <c r="O356" s="152" t="s">
        <v>2414</v>
      </c>
      <c r="P356" s="152" t="s">
        <v>1084</v>
      </c>
      <c r="Q356" s="152" t="s">
        <v>2508</v>
      </c>
      <c r="R356" s="488"/>
      <c r="S356" s="153">
        <f t="shared" si="5"/>
        <v>101245951.29000001</v>
      </c>
      <c r="T356" s="153">
        <v>75952885.230000004</v>
      </c>
      <c r="U356" s="153">
        <v>372064540</v>
      </c>
      <c r="V356" s="153">
        <v>44894000</v>
      </c>
      <c r="W356" s="153">
        <v>594157376.51999998</v>
      </c>
      <c r="X356" s="153">
        <v>374761001.19999999</v>
      </c>
      <c r="Y356" s="153">
        <v>288904450</v>
      </c>
      <c r="Z356" s="153">
        <v>0</v>
      </c>
      <c r="AA356" s="153">
        <v>663665451.20000005</v>
      </c>
      <c r="AB356" s="153">
        <v>315049212.5</v>
      </c>
      <c r="AC356" s="153">
        <v>174591746.59</v>
      </c>
      <c r="AD356" s="153">
        <v>0</v>
      </c>
      <c r="AE356" s="153">
        <v>489640959.08999997</v>
      </c>
      <c r="AF356" s="489">
        <v>104516417.43000001</v>
      </c>
    </row>
    <row r="357" spans="1:32">
      <c r="A357" s="487">
        <v>350</v>
      </c>
      <c r="B357" s="152">
        <v>3</v>
      </c>
      <c r="C357" s="152"/>
      <c r="D357" s="152" t="s">
        <v>2556</v>
      </c>
      <c r="E357" s="152" t="s">
        <v>1840</v>
      </c>
      <c r="F357" s="487">
        <v>80330507</v>
      </c>
      <c r="G357" s="152" t="s">
        <v>2572</v>
      </c>
      <c r="H357" s="488">
        <v>357471124.87</v>
      </c>
      <c r="I357" s="488">
        <v>43985920.950000003</v>
      </c>
      <c r="J357" s="152"/>
      <c r="K357" s="152">
        <v>0</v>
      </c>
      <c r="L357" s="152">
        <v>0</v>
      </c>
      <c r="M357" s="488">
        <v>489588007.97000003</v>
      </c>
      <c r="N357" s="153">
        <v>350</v>
      </c>
      <c r="O357" s="152" t="s">
        <v>2414</v>
      </c>
      <c r="P357" s="152" t="s">
        <v>1084</v>
      </c>
      <c r="Q357" s="152" t="s">
        <v>2573</v>
      </c>
      <c r="R357" s="488"/>
      <c r="S357" s="153">
        <f t="shared" si="5"/>
        <v>401457045.81999999</v>
      </c>
      <c r="T357" s="153">
        <v>88130962.150000006</v>
      </c>
      <c r="U357" s="153">
        <v>402619270</v>
      </c>
      <c r="V357" s="153">
        <v>46862000</v>
      </c>
      <c r="W357" s="153">
        <v>939069277.97000003</v>
      </c>
      <c r="X357" s="153">
        <v>438750697</v>
      </c>
      <c r="Y357" s="153">
        <v>592448120</v>
      </c>
      <c r="Z357" s="153">
        <v>0</v>
      </c>
      <c r="AA357" s="153">
        <v>1031198817</v>
      </c>
      <c r="AB357" s="153">
        <v>355974701.49000001</v>
      </c>
      <c r="AC357" s="153">
        <v>364406667</v>
      </c>
      <c r="AD357" s="153">
        <v>0</v>
      </c>
      <c r="AE357" s="153">
        <v>720381368.49000001</v>
      </c>
      <c r="AF357" s="489">
        <v>218687909.47999999</v>
      </c>
    </row>
    <row r="358" spans="1:32">
      <c r="A358" s="487">
        <v>351</v>
      </c>
      <c r="B358" s="152">
        <v>3</v>
      </c>
      <c r="C358" s="152"/>
      <c r="D358" s="152" t="s">
        <v>2556</v>
      </c>
      <c r="E358" s="152" t="s">
        <v>1840</v>
      </c>
      <c r="F358" s="487">
        <v>80330508</v>
      </c>
      <c r="G358" s="152" t="s">
        <v>2574</v>
      </c>
      <c r="H358" s="488">
        <v>118507549.5</v>
      </c>
      <c r="I358" s="488">
        <v>9156673.3300000001</v>
      </c>
      <c r="J358" s="152"/>
      <c r="K358" s="487">
        <v>4089500</v>
      </c>
      <c r="L358" s="487">
        <v>14000000</v>
      </c>
      <c r="M358" s="488">
        <v>196955059.66</v>
      </c>
      <c r="N358" s="153">
        <v>351</v>
      </c>
      <c r="O358" s="152" t="s">
        <v>2414</v>
      </c>
      <c r="P358" s="152" t="s">
        <v>1084</v>
      </c>
      <c r="Q358" s="152" t="s">
        <v>2575</v>
      </c>
      <c r="R358" s="488"/>
      <c r="S358" s="153">
        <f t="shared" si="5"/>
        <v>145753722.82999998</v>
      </c>
      <c r="T358" s="153">
        <v>55290836.829999998</v>
      </c>
      <c r="U358" s="153">
        <v>257786407</v>
      </c>
      <c r="V358" s="153">
        <v>89062000</v>
      </c>
      <c r="W358" s="153">
        <v>547892966.65999997</v>
      </c>
      <c r="X358" s="153">
        <v>280260304</v>
      </c>
      <c r="Y358" s="153">
        <v>277725800</v>
      </c>
      <c r="Z358" s="153">
        <v>0</v>
      </c>
      <c r="AA358" s="153">
        <v>557986104</v>
      </c>
      <c r="AB358" s="153">
        <v>221797654.78</v>
      </c>
      <c r="AC358" s="153">
        <v>178617546</v>
      </c>
      <c r="AD358" s="153">
        <v>0</v>
      </c>
      <c r="AE358" s="153">
        <v>400415200.77999997</v>
      </c>
      <c r="AF358" s="489">
        <v>147477765.88</v>
      </c>
    </row>
    <row r="359" spans="1:32">
      <c r="A359" s="487">
        <v>352</v>
      </c>
      <c r="B359" s="152">
        <v>3</v>
      </c>
      <c r="C359" s="152"/>
      <c r="D359" s="152" t="s">
        <v>2556</v>
      </c>
      <c r="E359" s="152" t="s">
        <v>1840</v>
      </c>
      <c r="F359" s="487">
        <v>80330509</v>
      </c>
      <c r="G359" s="152" t="s">
        <v>2576</v>
      </c>
      <c r="H359" s="488">
        <v>22290028.699999999</v>
      </c>
      <c r="I359" s="488">
        <v>16009188.810000001</v>
      </c>
      <c r="J359" s="152"/>
      <c r="K359" s="152">
        <v>0</v>
      </c>
      <c r="L359" s="152">
        <v>0</v>
      </c>
      <c r="M359" s="488">
        <v>155382486.38</v>
      </c>
      <c r="N359" s="153">
        <v>352</v>
      </c>
      <c r="O359" s="152" t="s">
        <v>2414</v>
      </c>
      <c r="P359" s="152" t="s">
        <v>1084</v>
      </c>
      <c r="Q359" s="152" t="s">
        <v>2577</v>
      </c>
      <c r="R359" s="488"/>
      <c r="S359" s="153">
        <f t="shared" si="5"/>
        <v>38299217.509999998</v>
      </c>
      <c r="T359" s="153">
        <v>117083268.87</v>
      </c>
      <c r="U359" s="153">
        <v>428679422.56999999</v>
      </c>
      <c r="V359" s="153">
        <v>69399929</v>
      </c>
      <c r="W359" s="153">
        <v>653461837.95000005</v>
      </c>
      <c r="X359" s="153">
        <v>486149442</v>
      </c>
      <c r="Y359" s="153">
        <v>428433340</v>
      </c>
      <c r="Z359" s="153">
        <v>0</v>
      </c>
      <c r="AA359" s="153">
        <v>914582782</v>
      </c>
      <c r="AB359" s="153">
        <v>402746459.56</v>
      </c>
      <c r="AC359" s="153">
        <v>226199867</v>
      </c>
      <c r="AD359" s="153">
        <v>0</v>
      </c>
      <c r="AE359" s="153">
        <v>628946326.55999994</v>
      </c>
      <c r="AF359" s="489">
        <v>24515511.390000001</v>
      </c>
    </row>
    <row r="360" spans="1:32">
      <c r="A360" s="487">
        <v>353</v>
      </c>
      <c r="B360" s="152">
        <v>3</v>
      </c>
      <c r="C360" s="152"/>
      <c r="D360" s="152" t="s">
        <v>2556</v>
      </c>
      <c r="E360" s="152" t="s">
        <v>1840</v>
      </c>
      <c r="F360" s="487">
        <v>80330510</v>
      </c>
      <c r="G360" s="152" t="s">
        <v>2578</v>
      </c>
      <c r="H360" s="488">
        <v>37893635.520000003</v>
      </c>
      <c r="I360" s="488">
        <v>21119695.5</v>
      </c>
      <c r="J360" s="152"/>
      <c r="K360" s="152">
        <v>0</v>
      </c>
      <c r="L360" s="152">
        <v>0</v>
      </c>
      <c r="M360" s="488">
        <v>120636219.59</v>
      </c>
      <c r="N360" s="153">
        <v>353</v>
      </c>
      <c r="O360" s="152" t="s">
        <v>2414</v>
      </c>
      <c r="P360" s="152" t="s">
        <v>1084</v>
      </c>
      <c r="Q360" s="152" t="s">
        <v>2579</v>
      </c>
      <c r="R360" s="488"/>
      <c r="S360" s="153">
        <f t="shared" si="5"/>
        <v>59013331.020000003</v>
      </c>
      <c r="T360" s="153">
        <v>61622888.57</v>
      </c>
      <c r="U360" s="153">
        <v>195535000</v>
      </c>
      <c r="V360" s="153">
        <v>37495000</v>
      </c>
      <c r="W360" s="153">
        <v>353666219.58999997</v>
      </c>
      <c r="X360" s="153">
        <v>214455299.30000001</v>
      </c>
      <c r="Y360" s="153">
        <v>184876000</v>
      </c>
      <c r="Z360" s="153">
        <v>0</v>
      </c>
      <c r="AA360" s="153">
        <v>399331299.30000001</v>
      </c>
      <c r="AB360" s="153">
        <v>175686761.19999999</v>
      </c>
      <c r="AC360" s="153">
        <v>147143005</v>
      </c>
      <c r="AD360" s="153">
        <v>0</v>
      </c>
      <c r="AE360" s="153">
        <v>322829766.19999999</v>
      </c>
      <c r="AF360" s="489">
        <v>30836453.390000001</v>
      </c>
    </row>
    <row r="361" spans="1:32">
      <c r="A361" s="487">
        <v>354</v>
      </c>
      <c r="B361" s="152">
        <v>3</v>
      </c>
      <c r="C361" s="152"/>
      <c r="D361" s="152" t="s">
        <v>2556</v>
      </c>
      <c r="E361" s="152" t="s">
        <v>1840</v>
      </c>
      <c r="F361" s="487">
        <v>80330511</v>
      </c>
      <c r="G361" s="152" t="s">
        <v>2580</v>
      </c>
      <c r="H361" s="488">
        <v>28490212.640000001</v>
      </c>
      <c r="I361" s="488">
        <v>37188081.57</v>
      </c>
      <c r="J361" s="152"/>
      <c r="K361" s="152">
        <v>0</v>
      </c>
      <c r="L361" s="152">
        <v>0</v>
      </c>
      <c r="M361" s="488">
        <v>148363752.61000001</v>
      </c>
      <c r="N361" s="153">
        <v>354</v>
      </c>
      <c r="O361" s="152" t="s">
        <v>2414</v>
      </c>
      <c r="P361" s="152" t="s">
        <v>1084</v>
      </c>
      <c r="Q361" s="152" t="s">
        <v>2581</v>
      </c>
      <c r="R361" s="488"/>
      <c r="S361" s="153">
        <f t="shared" si="5"/>
        <v>65678294.210000001</v>
      </c>
      <c r="T361" s="153">
        <v>82685458.400000006</v>
      </c>
      <c r="U361" s="153">
        <v>353620539.92000002</v>
      </c>
      <c r="V361" s="153">
        <v>47869928.890000001</v>
      </c>
      <c r="W361" s="153">
        <v>549854221.41999996</v>
      </c>
      <c r="X361" s="153">
        <v>341880488</v>
      </c>
      <c r="Y361" s="153">
        <v>286506482</v>
      </c>
      <c r="Z361" s="153">
        <v>0</v>
      </c>
      <c r="AA361" s="153">
        <v>628386970</v>
      </c>
      <c r="AB361" s="153">
        <v>276405737.39999998</v>
      </c>
      <c r="AC361" s="153">
        <v>186115581.46000001</v>
      </c>
      <c r="AD361" s="153">
        <v>0</v>
      </c>
      <c r="AE361" s="153">
        <v>462521318.86000001</v>
      </c>
      <c r="AF361" s="489">
        <v>87332902.560000002</v>
      </c>
    </row>
    <row r="362" spans="1:32">
      <c r="A362" s="487">
        <v>355</v>
      </c>
      <c r="B362" s="152">
        <v>3</v>
      </c>
      <c r="C362" s="152"/>
      <c r="D362" s="152" t="s">
        <v>2582</v>
      </c>
      <c r="E362" s="152" t="s">
        <v>2069</v>
      </c>
      <c r="F362" s="487">
        <v>80331201</v>
      </c>
      <c r="G362" s="152" t="s">
        <v>2583</v>
      </c>
      <c r="H362" s="488">
        <v>1404225835.9200001</v>
      </c>
      <c r="I362" s="488">
        <v>589675677.30999994</v>
      </c>
      <c r="J362" s="152"/>
      <c r="K362" s="488">
        <v>46615069.369999997</v>
      </c>
      <c r="L362" s="152">
        <v>0</v>
      </c>
      <c r="M362" s="488">
        <v>3009145310.27</v>
      </c>
      <c r="N362" s="153">
        <v>355</v>
      </c>
      <c r="O362" s="152" t="s">
        <v>2414</v>
      </c>
      <c r="P362" s="152" t="s">
        <v>1094</v>
      </c>
      <c r="Q362" s="152" t="s">
        <v>2584</v>
      </c>
      <c r="R362" s="488"/>
      <c r="S362" s="153">
        <f t="shared" si="5"/>
        <v>2040516582.5999999</v>
      </c>
      <c r="T362" s="153">
        <v>1015243797.04</v>
      </c>
      <c r="U362" s="153">
        <v>1640605636.27</v>
      </c>
      <c r="V362" s="153">
        <v>129738000</v>
      </c>
      <c r="W362" s="153">
        <v>4826104015.9099998</v>
      </c>
      <c r="X362" s="153">
        <v>1976926778.3</v>
      </c>
      <c r="Y362" s="153">
        <v>2922293991.6999998</v>
      </c>
      <c r="Z362" s="153">
        <v>0</v>
      </c>
      <c r="AA362" s="153">
        <v>4899220770</v>
      </c>
      <c r="AB362" s="153">
        <v>1476030636.1300001</v>
      </c>
      <c r="AC362" s="153">
        <v>1715800248.5599999</v>
      </c>
      <c r="AD362" s="153">
        <v>0</v>
      </c>
      <c r="AE362" s="153">
        <v>3191830884.6900001</v>
      </c>
      <c r="AF362" s="489">
        <v>1634273131.22</v>
      </c>
    </row>
    <row r="363" spans="1:32">
      <c r="A363" s="487">
        <v>356</v>
      </c>
      <c r="B363" s="152">
        <v>3</v>
      </c>
      <c r="C363" s="152"/>
      <c r="D363" s="152" t="s">
        <v>2582</v>
      </c>
      <c r="E363" s="152" t="s">
        <v>1836</v>
      </c>
      <c r="F363" s="487">
        <v>80331401</v>
      </c>
      <c r="G363" s="152" t="s">
        <v>2585</v>
      </c>
      <c r="H363" s="488">
        <v>308343950.94</v>
      </c>
      <c r="I363" s="487">
        <v>35767101</v>
      </c>
      <c r="J363" s="152"/>
      <c r="K363" s="488">
        <v>2184375.9900000002</v>
      </c>
      <c r="L363" s="487">
        <v>4059836</v>
      </c>
      <c r="M363" s="488">
        <v>520200278.33999997</v>
      </c>
      <c r="N363" s="153">
        <v>356</v>
      </c>
      <c r="O363" s="152" t="s">
        <v>2414</v>
      </c>
      <c r="P363" s="152" t="s">
        <v>1094</v>
      </c>
      <c r="Q363" s="152" t="s">
        <v>2586</v>
      </c>
      <c r="R363" s="488"/>
      <c r="S363" s="153">
        <f t="shared" si="5"/>
        <v>350355263.93000001</v>
      </c>
      <c r="T363" s="153">
        <v>172029390.40000001</v>
      </c>
      <c r="U363" s="153">
        <v>404601926.92000002</v>
      </c>
      <c r="V363" s="153">
        <v>45508767.200000003</v>
      </c>
      <c r="W363" s="153">
        <v>972495348.45000005</v>
      </c>
      <c r="X363" s="153">
        <v>413470270</v>
      </c>
      <c r="Y363" s="153">
        <v>795932231</v>
      </c>
      <c r="Z363" s="153">
        <v>0</v>
      </c>
      <c r="AA363" s="153">
        <v>1209402501</v>
      </c>
      <c r="AB363" s="153">
        <v>361976092.43000001</v>
      </c>
      <c r="AC363" s="153">
        <v>523682861.13999999</v>
      </c>
      <c r="AD363" s="153">
        <v>0</v>
      </c>
      <c r="AE363" s="153">
        <v>885658953.57000005</v>
      </c>
      <c r="AF363" s="489">
        <v>86836394.879999995</v>
      </c>
    </row>
    <row r="364" spans="1:32">
      <c r="A364" s="487">
        <v>357</v>
      </c>
      <c r="B364" s="152">
        <v>3</v>
      </c>
      <c r="C364" s="152"/>
      <c r="D364" s="152" t="s">
        <v>2582</v>
      </c>
      <c r="E364" s="152" t="s">
        <v>1836</v>
      </c>
      <c r="F364" s="487">
        <v>80331402</v>
      </c>
      <c r="G364" s="152" t="s">
        <v>2587</v>
      </c>
      <c r="H364" s="488">
        <v>300837289.30000001</v>
      </c>
      <c r="I364" s="488">
        <v>174000344.69</v>
      </c>
      <c r="J364" s="152"/>
      <c r="K364" s="488">
        <v>28150299.530000001</v>
      </c>
      <c r="L364" s="487">
        <v>17273688</v>
      </c>
      <c r="M364" s="488">
        <v>587682409.34000003</v>
      </c>
      <c r="N364" s="153">
        <v>357</v>
      </c>
      <c r="O364" s="152" t="s">
        <v>2414</v>
      </c>
      <c r="P364" s="152" t="s">
        <v>1094</v>
      </c>
      <c r="Q364" s="152" t="s">
        <v>2588</v>
      </c>
      <c r="R364" s="488"/>
      <c r="S364" s="153">
        <f t="shared" si="5"/>
        <v>520261621.51999998</v>
      </c>
      <c r="T364" s="153">
        <v>95571087.349999994</v>
      </c>
      <c r="U364" s="153">
        <v>407612233</v>
      </c>
      <c r="V364" s="153">
        <v>66127250</v>
      </c>
      <c r="W364" s="153">
        <v>1089572191.8699999</v>
      </c>
      <c r="X364" s="153">
        <v>537977039</v>
      </c>
      <c r="Y364" s="153">
        <v>529430420</v>
      </c>
      <c r="Z364" s="153">
        <v>0</v>
      </c>
      <c r="AA364" s="153">
        <v>1067407459</v>
      </c>
      <c r="AB364" s="153">
        <v>445030354.69</v>
      </c>
      <c r="AC364" s="153">
        <v>373369950.29000002</v>
      </c>
      <c r="AD364" s="153">
        <v>0</v>
      </c>
      <c r="AE364" s="153">
        <v>818400304.98000002</v>
      </c>
      <c r="AF364" s="489">
        <v>271171886.88999999</v>
      </c>
    </row>
    <row r="365" spans="1:32">
      <c r="A365" s="487">
        <v>358</v>
      </c>
      <c r="B365" s="152">
        <v>3</v>
      </c>
      <c r="C365" s="152"/>
      <c r="D365" s="152" t="s">
        <v>2582</v>
      </c>
      <c r="E365" s="152" t="s">
        <v>1836</v>
      </c>
      <c r="F365" s="487">
        <v>80331403</v>
      </c>
      <c r="G365" s="152" t="s">
        <v>2589</v>
      </c>
      <c r="H365" s="152">
        <v>0</v>
      </c>
      <c r="I365" s="488">
        <v>201650534.19</v>
      </c>
      <c r="J365" s="152"/>
      <c r="K365" s="487">
        <v>5772434</v>
      </c>
      <c r="L365" s="487">
        <v>8840081</v>
      </c>
      <c r="M365" s="488">
        <v>363040295.38999999</v>
      </c>
      <c r="N365" s="153">
        <v>358</v>
      </c>
      <c r="O365" s="152" t="s">
        <v>2414</v>
      </c>
      <c r="P365" s="152" t="s">
        <v>1094</v>
      </c>
      <c r="Q365" s="152" t="s">
        <v>2590</v>
      </c>
      <c r="R365" s="488"/>
      <c r="S365" s="153">
        <f t="shared" si="5"/>
        <v>216263049.19</v>
      </c>
      <c r="T365" s="153">
        <v>152549680.19999999</v>
      </c>
      <c r="U365" s="153">
        <v>459611697.73000002</v>
      </c>
      <c r="V365" s="153">
        <v>65973000</v>
      </c>
      <c r="W365" s="153">
        <v>894397427.12</v>
      </c>
      <c r="X365" s="153">
        <v>563901000</v>
      </c>
      <c r="Y365" s="153">
        <v>464920000</v>
      </c>
      <c r="Z365" s="153">
        <v>0</v>
      </c>
      <c r="AA365" s="153">
        <v>1028821000</v>
      </c>
      <c r="AB365" s="153">
        <v>478458927.19</v>
      </c>
      <c r="AC365" s="153">
        <v>229263049.52000001</v>
      </c>
      <c r="AD365" s="153">
        <v>0</v>
      </c>
      <c r="AE365" s="153">
        <v>707721976.71000004</v>
      </c>
      <c r="AF365" s="489">
        <v>186675450.41</v>
      </c>
    </row>
    <row r="366" spans="1:32">
      <c r="A366" s="487">
        <v>359</v>
      </c>
      <c r="B366" s="152">
        <v>3</v>
      </c>
      <c r="C366" s="152"/>
      <c r="D366" s="152" t="s">
        <v>2582</v>
      </c>
      <c r="E366" s="152" t="s">
        <v>1836</v>
      </c>
      <c r="F366" s="487">
        <v>80331404</v>
      </c>
      <c r="G366" s="152" t="s">
        <v>2591</v>
      </c>
      <c r="H366" s="488">
        <v>310159969.17000002</v>
      </c>
      <c r="I366" s="152">
        <v>0</v>
      </c>
      <c r="J366" s="152"/>
      <c r="K366" s="487">
        <v>11630000</v>
      </c>
      <c r="L366" s="487">
        <v>25977592</v>
      </c>
      <c r="M366" s="488">
        <v>599419211.94000006</v>
      </c>
      <c r="N366" s="153">
        <v>359</v>
      </c>
      <c r="O366" s="152" t="s">
        <v>2414</v>
      </c>
      <c r="P366" s="152" t="s">
        <v>1094</v>
      </c>
      <c r="Q366" s="152" t="s">
        <v>2592</v>
      </c>
      <c r="R366" s="488"/>
      <c r="S366" s="153">
        <f t="shared" si="5"/>
        <v>347767561.17000002</v>
      </c>
      <c r="T366" s="153">
        <v>263281650.77000001</v>
      </c>
      <c r="U366" s="153">
        <v>589693446.20000005</v>
      </c>
      <c r="V366" s="153">
        <v>94257000</v>
      </c>
      <c r="W366" s="153">
        <v>1294999658.1400001</v>
      </c>
      <c r="X366" s="153">
        <v>698981466</v>
      </c>
      <c r="Y366" s="153">
        <v>607496394</v>
      </c>
      <c r="Z366" s="153">
        <v>0</v>
      </c>
      <c r="AA366" s="153">
        <v>1306477860</v>
      </c>
      <c r="AB366" s="153">
        <v>519177994.07999998</v>
      </c>
      <c r="AC366" s="153">
        <v>353737684.99000001</v>
      </c>
      <c r="AD366" s="153">
        <v>0</v>
      </c>
      <c r="AE366" s="153">
        <v>872915679.07000005</v>
      </c>
      <c r="AF366" s="489">
        <v>422083979.06999999</v>
      </c>
    </row>
    <row r="367" spans="1:32">
      <c r="A367" s="487">
        <v>360</v>
      </c>
      <c r="B367" s="152">
        <v>3</v>
      </c>
      <c r="C367" s="152"/>
      <c r="D367" s="152" t="s">
        <v>2582</v>
      </c>
      <c r="E367" s="152" t="s">
        <v>1836</v>
      </c>
      <c r="F367" s="487">
        <v>80331405</v>
      </c>
      <c r="G367" s="152" t="s">
        <v>2593</v>
      </c>
      <c r="H367" s="488">
        <v>165260877.94999999</v>
      </c>
      <c r="I367" s="488">
        <v>90375301.030000001</v>
      </c>
      <c r="J367" s="152"/>
      <c r="K367" s="152">
        <v>0</v>
      </c>
      <c r="L367" s="152">
        <v>0</v>
      </c>
      <c r="M367" s="488">
        <v>410768393.05000001</v>
      </c>
      <c r="N367" s="153">
        <v>360</v>
      </c>
      <c r="O367" s="152" t="s">
        <v>2414</v>
      </c>
      <c r="P367" s="152" t="s">
        <v>1094</v>
      </c>
      <c r="Q367" s="152" t="s">
        <v>2594</v>
      </c>
      <c r="R367" s="488"/>
      <c r="S367" s="153">
        <f t="shared" si="5"/>
        <v>255636178.97999999</v>
      </c>
      <c r="T367" s="153">
        <v>155132214.06999999</v>
      </c>
      <c r="U367" s="153">
        <v>445189322.93000001</v>
      </c>
      <c r="V367" s="153">
        <v>45273137</v>
      </c>
      <c r="W367" s="153">
        <v>901230852.98000002</v>
      </c>
      <c r="X367" s="153">
        <v>534659490</v>
      </c>
      <c r="Y367" s="153">
        <v>433411714.94999999</v>
      </c>
      <c r="Z367" s="153">
        <v>0</v>
      </c>
      <c r="AA367" s="153">
        <v>968071204.95000005</v>
      </c>
      <c r="AB367" s="153">
        <v>420902975.63</v>
      </c>
      <c r="AC367" s="153">
        <v>333130385</v>
      </c>
      <c r="AD367" s="153">
        <v>0</v>
      </c>
      <c r="AE367" s="153">
        <v>754033360.63</v>
      </c>
      <c r="AF367" s="489">
        <v>147197492.34999999</v>
      </c>
    </row>
    <row r="368" spans="1:32">
      <c r="A368" s="487">
        <v>361</v>
      </c>
      <c r="B368" s="152">
        <v>3</v>
      </c>
      <c r="C368" s="152"/>
      <c r="D368" s="152" t="s">
        <v>2582</v>
      </c>
      <c r="E368" s="152" t="s">
        <v>1840</v>
      </c>
      <c r="F368" s="487">
        <v>80331501</v>
      </c>
      <c r="G368" s="152" t="s">
        <v>2595</v>
      </c>
      <c r="H368" s="487">
        <v>106450000</v>
      </c>
      <c r="I368" s="487">
        <v>30369999</v>
      </c>
      <c r="J368" s="152"/>
      <c r="K368" s="152">
        <v>0</v>
      </c>
      <c r="L368" s="487">
        <v>11727804</v>
      </c>
      <c r="M368" s="488">
        <v>220313057.28999999</v>
      </c>
      <c r="N368" s="153">
        <v>361</v>
      </c>
      <c r="O368" s="152" t="s">
        <v>2414</v>
      </c>
      <c r="P368" s="152" t="s">
        <v>1094</v>
      </c>
      <c r="Q368" s="152" t="s">
        <v>2596</v>
      </c>
      <c r="R368" s="488"/>
      <c r="S368" s="153">
        <f t="shared" si="5"/>
        <v>148547803</v>
      </c>
      <c r="T368" s="153">
        <v>71765254.290000007</v>
      </c>
      <c r="U368" s="153">
        <v>352210050.19999999</v>
      </c>
      <c r="V368" s="153">
        <v>27358000</v>
      </c>
      <c r="W368" s="153">
        <v>599881107.49000001</v>
      </c>
      <c r="X368" s="153">
        <v>393439469</v>
      </c>
      <c r="Y368" s="153">
        <v>283011925</v>
      </c>
      <c r="Z368" s="153">
        <v>0</v>
      </c>
      <c r="AA368" s="153">
        <v>676451394</v>
      </c>
      <c r="AB368" s="153">
        <v>337652855.57999998</v>
      </c>
      <c r="AC368" s="153">
        <v>200345254</v>
      </c>
      <c r="AD368" s="153">
        <v>0</v>
      </c>
      <c r="AE368" s="153">
        <v>537998109.58000004</v>
      </c>
      <c r="AF368" s="489">
        <v>61882997.909999996</v>
      </c>
    </row>
    <row r="369" spans="1:32">
      <c r="A369" s="487">
        <v>362</v>
      </c>
      <c r="B369" s="152">
        <v>3</v>
      </c>
      <c r="C369" s="152"/>
      <c r="D369" s="152" t="s">
        <v>2597</v>
      </c>
      <c r="E369" s="152" t="s">
        <v>2104</v>
      </c>
      <c r="F369" s="487">
        <v>80332301</v>
      </c>
      <c r="G369" s="152" t="s">
        <v>2598</v>
      </c>
      <c r="H369" s="488">
        <v>1025813874.95</v>
      </c>
      <c r="I369" s="488">
        <v>219944221.24000001</v>
      </c>
      <c r="J369" s="152"/>
      <c r="K369" s="152">
        <v>0</v>
      </c>
      <c r="L369" s="487">
        <v>785000</v>
      </c>
      <c r="M369" s="488">
        <v>1879085113.47</v>
      </c>
      <c r="N369" s="153">
        <v>362</v>
      </c>
      <c r="O369" s="152" t="s">
        <v>2414</v>
      </c>
      <c r="P369" s="152" t="s">
        <v>1090</v>
      </c>
      <c r="Q369" s="152" t="s">
        <v>2599</v>
      </c>
      <c r="R369" s="488"/>
      <c r="S369" s="153">
        <f t="shared" si="5"/>
        <v>1246543096.1900001</v>
      </c>
      <c r="T369" s="153">
        <v>632542017.27999997</v>
      </c>
      <c r="U369" s="153">
        <v>952641154.39999998</v>
      </c>
      <c r="V369" s="153">
        <v>58539514.729999997</v>
      </c>
      <c r="W369" s="153">
        <v>2890265782.5999999</v>
      </c>
      <c r="X369" s="153">
        <v>1199859730</v>
      </c>
      <c r="Y369" s="153">
        <v>1337463270</v>
      </c>
      <c r="Z369" s="153">
        <v>6000000</v>
      </c>
      <c r="AA369" s="153">
        <v>2543323000</v>
      </c>
      <c r="AB369" s="153">
        <v>993789825.77999997</v>
      </c>
      <c r="AC369" s="153">
        <v>837971446.60000002</v>
      </c>
      <c r="AD369" s="153">
        <v>5682868.3499999996</v>
      </c>
      <c r="AE369" s="153">
        <v>1837444140.73</v>
      </c>
      <c r="AF369" s="489">
        <v>1052821641.87</v>
      </c>
    </row>
    <row r="370" spans="1:32">
      <c r="A370" s="487">
        <v>363</v>
      </c>
      <c r="B370" s="152">
        <v>3</v>
      </c>
      <c r="C370" s="152"/>
      <c r="D370" s="152" t="s">
        <v>2597</v>
      </c>
      <c r="E370" s="152" t="s">
        <v>1836</v>
      </c>
      <c r="F370" s="487">
        <v>80332401</v>
      </c>
      <c r="G370" s="152" t="s">
        <v>2600</v>
      </c>
      <c r="H370" s="488">
        <v>209329689.65000001</v>
      </c>
      <c r="I370" s="488">
        <v>72006001.75</v>
      </c>
      <c r="J370" s="152"/>
      <c r="K370" s="152">
        <v>0</v>
      </c>
      <c r="L370" s="152">
        <v>0</v>
      </c>
      <c r="M370" s="488">
        <v>422085585.27999997</v>
      </c>
      <c r="N370" s="153">
        <v>363</v>
      </c>
      <c r="O370" s="152" t="s">
        <v>2414</v>
      </c>
      <c r="P370" s="152" t="s">
        <v>1090</v>
      </c>
      <c r="Q370" s="152" t="s">
        <v>2601</v>
      </c>
      <c r="R370" s="488"/>
      <c r="S370" s="153">
        <f t="shared" si="5"/>
        <v>281335691.39999998</v>
      </c>
      <c r="T370" s="153">
        <v>140749893.88</v>
      </c>
      <c r="U370" s="153">
        <v>421858080</v>
      </c>
      <c r="V370" s="153">
        <v>68253000</v>
      </c>
      <c r="W370" s="153">
        <v>912196665.27999997</v>
      </c>
      <c r="X370" s="153">
        <v>502998336.44999999</v>
      </c>
      <c r="Y370" s="153">
        <v>419321130</v>
      </c>
      <c r="Z370" s="153">
        <v>100000</v>
      </c>
      <c r="AA370" s="153">
        <v>922419466.45000005</v>
      </c>
      <c r="AB370" s="153">
        <v>442892898.44</v>
      </c>
      <c r="AC370" s="153">
        <v>361282731</v>
      </c>
      <c r="AD370" s="153">
        <v>0</v>
      </c>
      <c r="AE370" s="153">
        <v>804175629.44000006</v>
      </c>
      <c r="AF370" s="489">
        <v>108021035.84</v>
      </c>
    </row>
    <row r="371" spans="1:32">
      <c r="A371" s="487">
        <v>364</v>
      </c>
      <c r="B371" s="152">
        <v>3</v>
      </c>
      <c r="C371" s="152"/>
      <c r="D371" s="152" t="s">
        <v>2597</v>
      </c>
      <c r="E371" s="152" t="s">
        <v>1840</v>
      </c>
      <c r="F371" s="487">
        <v>80332501</v>
      </c>
      <c r="G371" s="152" t="s">
        <v>2602</v>
      </c>
      <c r="H371" s="488">
        <v>72851280.829999998</v>
      </c>
      <c r="I371" s="487">
        <v>1990958</v>
      </c>
      <c r="J371" s="152"/>
      <c r="K371" s="152">
        <v>0</v>
      </c>
      <c r="L371" s="487">
        <v>3500000</v>
      </c>
      <c r="M371" s="488">
        <v>150882883.5</v>
      </c>
      <c r="N371" s="153">
        <v>364</v>
      </c>
      <c r="O371" s="152" t="s">
        <v>2414</v>
      </c>
      <c r="P371" s="152" t="s">
        <v>1090</v>
      </c>
      <c r="Q371" s="152" t="s">
        <v>2603</v>
      </c>
      <c r="R371" s="488"/>
      <c r="S371" s="153">
        <f t="shared" si="5"/>
        <v>78342238.829999998</v>
      </c>
      <c r="T371" s="153">
        <v>72540644.670000002</v>
      </c>
      <c r="U371" s="153">
        <v>203462348</v>
      </c>
      <c r="V371" s="153">
        <v>34760281</v>
      </c>
      <c r="W371" s="153">
        <v>389105512.5</v>
      </c>
      <c r="X371" s="153">
        <v>218413380</v>
      </c>
      <c r="Y371" s="153">
        <v>230236700</v>
      </c>
      <c r="Z371" s="153">
        <v>0</v>
      </c>
      <c r="AA371" s="153">
        <v>448650080</v>
      </c>
      <c r="AB371" s="153">
        <v>189501802</v>
      </c>
      <c r="AC371" s="153">
        <v>158619054</v>
      </c>
      <c r="AD371" s="153">
        <v>0</v>
      </c>
      <c r="AE371" s="153">
        <v>348120856</v>
      </c>
      <c r="AF371" s="489">
        <v>40984656.5</v>
      </c>
    </row>
    <row r="372" spans="1:32">
      <c r="A372" s="487">
        <v>365</v>
      </c>
      <c r="B372" s="152">
        <v>3</v>
      </c>
      <c r="C372" s="152"/>
      <c r="D372" s="152" t="s">
        <v>2597</v>
      </c>
      <c r="E372" s="152" t="s">
        <v>1840</v>
      </c>
      <c r="F372" s="487">
        <v>80332502</v>
      </c>
      <c r="G372" s="152" t="s">
        <v>2604</v>
      </c>
      <c r="H372" s="488">
        <v>71093569.109999999</v>
      </c>
      <c r="I372" s="488">
        <v>9818702.1899999995</v>
      </c>
      <c r="J372" s="152"/>
      <c r="K372" s="152">
        <v>0</v>
      </c>
      <c r="L372" s="487">
        <v>13378648</v>
      </c>
      <c r="M372" s="488">
        <v>180960012.38</v>
      </c>
      <c r="N372" s="153">
        <v>365</v>
      </c>
      <c r="O372" s="152" t="s">
        <v>2414</v>
      </c>
      <c r="P372" s="152" t="s">
        <v>1090</v>
      </c>
      <c r="Q372" s="152" t="s">
        <v>2605</v>
      </c>
      <c r="R372" s="488"/>
      <c r="S372" s="153">
        <f t="shared" si="5"/>
        <v>94290919.299999997</v>
      </c>
      <c r="T372" s="153">
        <v>86669093.079999998</v>
      </c>
      <c r="U372" s="153">
        <v>290454810</v>
      </c>
      <c r="V372" s="153">
        <v>56994000</v>
      </c>
      <c r="W372" s="153">
        <v>528408822.38</v>
      </c>
      <c r="X372" s="153">
        <v>268246810</v>
      </c>
      <c r="Y372" s="153">
        <v>284096105</v>
      </c>
      <c r="Z372" s="153">
        <v>0</v>
      </c>
      <c r="AA372" s="153">
        <v>552342915</v>
      </c>
      <c r="AB372" s="153">
        <v>209095241.53</v>
      </c>
      <c r="AC372" s="153">
        <v>195832015</v>
      </c>
      <c r="AD372" s="153">
        <v>0</v>
      </c>
      <c r="AE372" s="153">
        <v>404927256.52999997</v>
      </c>
      <c r="AF372" s="489">
        <v>123481565.84999999</v>
      </c>
    </row>
    <row r="373" spans="1:32">
      <c r="A373" s="487">
        <v>366</v>
      </c>
      <c r="B373" s="152">
        <v>3</v>
      </c>
      <c r="C373" s="152"/>
      <c r="D373" s="152" t="s">
        <v>2597</v>
      </c>
      <c r="E373" s="152" t="s">
        <v>1840</v>
      </c>
      <c r="F373" s="487">
        <v>80332503</v>
      </c>
      <c r="G373" s="152" t="s">
        <v>2606</v>
      </c>
      <c r="H373" s="488">
        <v>40756173.439999998</v>
      </c>
      <c r="I373" s="488">
        <v>41400182.649999999</v>
      </c>
      <c r="J373" s="152"/>
      <c r="K373" s="152">
        <v>0</v>
      </c>
      <c r="L373" s="152">
        <v>0</v>
      </c>
      <c r="M373" s="488">
        <v>230974990.99000001</v>
      </c>
      <c r="N373" s="153">
        <v>366</v>
      </c>
      <c r="O373" s="152" t="s">
        <v>2414</v>
      </c>
      <c r="P373" s="152" t="s">
        <v>1090</v>
      </c>
      <c r="Q373" s="152" t="s">
        <v>2607</v>
      </c>
      <c r="R373" s="488"/>
      <c r="S373" s="153">
        <f t="shared" si="5"/>
        <v>82156356.090000004</v>
      </c>
      <c r="T373" s="153">
        <v>148818634.90000001</v>
      </c>
      <c r="U373" s="153">
        <v>397448992.61000001</v>
      </c>
      <c r="V373" s="153">
        <v>46075944.539999999</v>
      </c>
      <c r="W373" s="153">
        <v>674499928.13999999</v>
      </c>
      <c r="X373" s="153">
        <v>419401080</v>
      </c>
      <c r="Y373" s="153">
        <v>345137000</v>
      </c>
      <c r="Z373" s="153">
        <v>0</v>
      </c>
      <c r="AA373" s="153">
        <v>764538080</v>
      </c>
      <c r="AB373" s="153">
        <v>359360890.67000002</v>
      </c>
      <c r="AC373" s="153">
        <v>282883595.81</v>
      </c>
      <c r="AD373" s="153">
        <v>0</v>
      </c>
      <c r="AE373" s="153">
        <v>642244486.48000002</v>
      </c>
      <c r="AF373" s="489">
        <v>32255441.66</v>
      </c>
    </row>
    <row r="374" spans="1:32">
      <c r="A374" s="487">
        <v>367</v>
      </c>
      <c r="B374" s="152">
        <v>3</v>
      </c>
      <c r="C374" s="152"/>
      <c r="D374" s="152" t="s">
        <v>2597</v>
      </c>
      <c r="E374" s="152" t="s">
        <v>1840</v>
      </c>
      <c r="F374" s="487">
        <v>80332504</v>
      </c>
      <c r="G374" s="152" t="s">
        <v>2608</v>
      </c>
      <c r="H374" s="487">
        <v>58400000</v>
      </c>
      <c r="I374" s="487">
        <v>20000000</v>
      </c>
      <c r="J374" s="152"/>
      <c r="K374" s="152">
        <v>0</v>
      </c>
      <c r="L374" s="152">
        <v>0</v>
      </c>
      <c r="M374" s="488">
        <v>182794366.13999999</v>
      </c>
      <c r="N374" s="153">
        <v>367</v>
      </c>
      <c r="O374" s="152" t="s">
        <v>2414</v>
      </c>
      <c r="P374" s="152" t="s">
        <v>1090</v>
      </c>
      <c r="Q374" s="152" t="s">
        <v>2609</v>
      </c>
      <c r="R374" s="488"/>
      <c r="S374" s="153">
        <f t="shared" si="5"/>
        <v>78400000</v>
      </c>
      <c r="T374" s="153">
        <v>104394366.14</v>
      </c>
      <c r="U374" s="153">
        <v>308738810</v>
      </c>
      <c r="V374" s="153">
        <v>57501000</v>
      </c>
      <c r="W374" s="153">
        <v>549034176.13999999</v>
      </c>
      <c r="X374" s="153">
        <v>354649030</v>
      </c>
      <c r="Y374" s="153">
        <v>247043230</v>
      </c>
      <c r="Z374" s="153">
        <v>0</v>
      </c>
      <c r="AA374" s="153">
        <v>601692260</v>
      </c>
      <c r="AB374" s="153">
        <v>243945305.87</v>
      </c>
      <c r="AC374" s="153">
        <v>178109607</v>
      </c>
      <c r="AD374" s="153">
        <v>0</v>
      </c>
      <c r="AE374" s="153">
        <v>422054912.87</v>
      </c>
      <c r="AF374" s="489">
        <v>126979263.27</v>
      </c>
    </row>
    <row r="375" spans="1:32">
      <c r="A375" s="487">
        <v>368</v>
      </c>
      <c r="B375" s="152">
        <v>3</v>
      </c>
      <c r="C375" s="152"/>
      <c r="D375" s="152" t="s">
        <v>2597</v>
      </c>
      <c r="E375" s="152" t="s">
        <v>1840</v>
      </c>
      <c r="F375" s="487">
        <v>80332505</v>
      </c>
      <c r="G375" s="152" t="s">
        <v>2610</v>
      </c>
      <c r="H375" s="488">
        <v>34530356.090000004</v>
      </c>
      <c r="I375" s="488">
        <v>12080977.5</v>
      </c>
      <c r="J375" s="152"/>
      <c r="K375" s="152">
        <v>0</v>
      </c>
      <c r="L375" s="487">
        <v>8250000</v>
      </c>
      <c r="M375" s="488">
        <v>172633138.18000001</v>
      </c>
      <c r="N375" s="153">
        <v>368</v>
      </c>
      <c r="O375" s="152" t="s">
        <v>2414</v>
      </c>
      <c r="P375" s="152" t="s">
        <v>1090</v>
      </c>
      <c r="Q375" s="152" t="s">
        <v>2611</v>
      </c>
      <c r="R375" s="488"/>
      <c r="S375" s="153">
        <f t="shared" si="5"/>
        <v>54861333.590000004</v>
      </c>
      <c r="T375" s="153">
        <v>117771804.59</v>
      </c>
      <c r="U375" s="153">
        <v>339439080</v>
      </c>
      <c r="V375" s="153">
        <v>61318000</v>
      </c>
      <c r="W375" s="153">
        <v>573390218.17999995</v>
      </c>
      <c r="X375" s="153">
        <v>371761072</v>
      </c>
      <c r="Y375" s="153">
        <v>335847004</v>
      </c>
      <c r="Z375" s="153">
        <v>0</v>
      </c>
      <c r="AA375" s="153">
        <v>707608076</v>
      </c>
      <c r="AB375" s="153">
        <v>290665931.88</v>
      </c>
      <c r="AC375" s="153">
        <v>228840828.13999999</v>
      </c>
      <c r="AD375" s="153">
        <v>0</v>
      </c>
      <c r="AE375" s="153">
        <v>519506760.01999998</v>
      </c>
      <c r="AF375" s="489">
        <v>53883458.159999996</v>
      </c>
    </row>
    <row r="376" spans="1:32">
      <c r="A376" s="487">
        <v>369</v>
      </c>
      <c r="B376" s="152">
        <v>3</v>
      </c>
      <c r="C376" s="152"/>
      <c r="D376" s="152" t="s">
        <v>2597</v>
      </c>
      <c r="E376" s="152" t="s">
        <v>1840</v>
      </c>
      <c r="F376" s="487">
        <v>80332506</v>
      </c>
      <c r="G376" s="152" t="s">
        <v>2612</v>
      </c>
      <c r="H376" s="488">
        <v>202632781.21000001</v>
      </c>
      <c r="I376" s="488">
        <v>5397660.5</v>
      </c>
      <c r="J376" s="152"/>
      <c r="K376" s="488">
        <v>4999122.79</v>
      </c>
      <c r="L376" s="487">
        <v>3500000</v>
      </c>
      <c r="M376" s="488">
        <v>410248221.39999998</v>
      </c>
      <c r="N376" s="153">
        <v>369</v>
      </c>
      <c r="O376" s="152" t="s">
        <v>2414</v>
      </c>
      <c r="P376" s="152" t="s">
        <v>1090</v>
      </c>
      <c r="Q376" s="152" t="s">
        <v>2613</v>
      </c>
      <c r="R376" s="488"/>
      <c r="S376" s="153">
        <f t="shared" si="5"/>
        <v>216529564.5</v>
      </c>
      <c r="T376" s="153">
        <v>198717779.69</v>
      </c>
      <c r="U376" s="153">
        <v>339531270</v>
      </c>
      <c r="V376" s="153">
        <v>69449000</v>
      </c>
      <c r="W376" s="153">
        <v>824227614.19000006</v>
      </c>
      <c r="X376" s="153">
        <v>357083690</v>
      </c>
      <c r="Y376" s="153">
        <v>566617000</v>
      </c>
      <c r="Z376" s="153">
        <v>0</v>
      </c>
      <c r="AA376" s="153">
        <v>923700690</v>
      </c>
      <c r="AB376" s="153">
        <v>272357403.70999998</v>
      </c>
      <c r="AC376" s="153">
        <v>326645216</v>
      </c>
      <c r="AD376" s="153">
        <v>0</v>
      </c>
      <c r="AE376" s="153">
        <v>599002619.71000004</v>
      </c>
      <c r="AF376" s="489">
        <v>225224994.47999999</v>
      </c>
    </row>
    <row r="377" spans="1:32">
      <c r="A377" s="487">
        <v>370</v>
      </c>
      <c r="B377" s="152">
        <v>3</v>
      </c>
      <c r="C377" s="152"/>
      <c r="D377" s="152" t="s">
        <v>2597</v>
      </c>
      <c r="E377" s="152" t="s">
        <v>1840</v>
      </c>
      <c r="F377" s="487">
        <v>80332507</v>
      </c>
      <c r="G377" s="152" t="s">
        <v>2614</v>
      </c>
      <c r="H377" s="152">
        <v>0</v>
      </c>
      <c r="I377" s="488">
        <v>32485584.66</v>
      </c>
      <c r="J377" s="152"/>
      <c r="K377" s="152">
        <v>0</v>
      </c>
      <c r="L377" s="487">
        <v>5000000</v>
      </c>
      <c r="M377" s="488">
        <v>162217582.09999999</v>
      </c>
      <c r="N377" s="153">
        <v>370</v>
      </c>
      <c r="O377" s="152" t="s">
        <v>2414</v>
      </c>
      <c r="P377" s="152" t="s">
        <v>1090</v>
      </c>
      <c r="Q377" s="152" t="s">
        <v>2615</v>
      </c>
      <c r="R377" s="488"/>
      <c r="S377" s="153">
        <f t="shared" si="5"/>
        <v>37485584.659999996</v>
      </c>
      <c r="T377" s="153">
        <v>124731997.44</v>
      </c>
      <c r="U377" s="153">
        <v>303351769.60000002</v>
      </c>
      <c r="V377" s="153">
        <v>67161976.799999997</v>
      </c>
      <c r="W377" s="153">
        <v>532731328.5</v>
      </c>
      <c r="X377" s="153">
        <v>291202087</v>
      </c>
      <c r="Y377" s="153">
        <v>305241000</v>
      </c>
      <c r="Z377" s="153">
        <v>0</v>
      </c>
      <c r="AA377" s="153">
        <v>596443087</v>
      </c>
      <c r="AB377" s="153">
        <v>229873074.90000001</v>
      </c>
      <c r="AC377" s="153">
        <v>214236347</v>
      </c>
      <c r="AD377" s="153">
        <v>0</v>
      </c>
      <c r="AE377" s="153">
        <v>444109421.89999998</v>
      </c>
      <c r="AF377" s="489">
        <v>88621906.599999994</v>
      </c>
    </row>
    <row r="378" spans="1:32">
      <c r="A378" s="487">
        <v>371</v>
      </c>
      <c r="B378" s="152">
        <v>3</v>
      </c>
      <c r="C378" s="152"/>
      <c r="D378" s="152" t="s">
        <v>2597</v>
      </c>
      <c r="E378" s="152" t="s">
        <v>1840</v>
      </c>
      <c r="F378" s="487">
        <v>80332508</v>
      </c>
      <c r="G378" s="152" t="s">
        <v>2616</v>
      </c>
      <c r="H378" s="488">
        <v>65361968.549999997</v>
      </c>
      <c r="I378" s="488">
        <v>3266034.31</v>
      </c>
      <c r="J378" s="152"/>
      <c r="K378" s="152">
        <v>0</v>
      </c>
      <c r="L378" s="487">
        <v>10000000</v>
      </c>
      <c r="M378" s="488">
        <v>192464920.19</v>
      </c>
      <c r="N378" s="153">
        <v>371</v>
      </c>
      <c r="O378" s="152" t="s">
        <v>2414</v>
      </c>
      <c r="P378" s="152" t="s">
        <v>1090</v>
      </c>
      <c r="Q378" s="152" t="s">
        <v>2617</v>
      </c>
      <c r="R378" s="488"/>
      <c r="S378" s="153">
        <f t="shared" si="5"/>
        <v>78628002.859999999</v>
      </c>
      <c r="T378" s="153">
        <v>113836917.33</v>
      </c>
      <c r="U378" s="153">
        <v>337240080</v>
      </c>
      <c r="V378" s="153">
        <v>24654000</v>
      </c>
      <c r="W378" s="153">
        <v>554359000.19000006</v>
      </c>
      <c r="X378" s="153">
        <v>365118520</v>
      </c>
      <c r="Y378" s="153">
        <v>201433000</v>
      </c>
      <c r="Z378" s="153">
        <v>0</v>
      </c>
      <c r="AA378" s="153">
        <v>566551520</v>
      </c>
      <c r="AB378" s="153">
        <v>311374504.75999999</v>
      </c>
      <c r="AC378" s="153">
        <v>173826512.37</v>
      </c>
      <c r="AD378" s="153">
        <v>0</v>
      </c>
      <c r="AE378" s="153">
        <v>485201017.13</v>
      </c>
      <c r="AF378" s="489">
        <v>69157983.060000002</v>
      </c>
    </row>
    <row r="379" spans="1:32">
      <c r="A379" s="487">
        <v>372</v>
      </c>
      <c r="B379" s="152">
        <v>3</v>
      </c>
      <c r="C379" s="152"/>
      <c r="D379" s="152" t="s">
        <v>2618</v>
      </c>
      <c r="E379" s="152" t="s">
        <v>1836</v>
      </c>
      <c r="F379" s="487">
        <v>80333401</v>
      </c>
      <c r="G379" s="152" t="s">
        <v>2619</v>
      </c>
      <c r="H379" s="488">
        <v>440941707.17000002</v>
      </c>
      <c r="I379" s="488">
        <v>537537374.97000003</v>
      </c>
      <c r="J379" s="152"/>
      <c r="K379" s="152">
        <v>0</v>
      </c>
      <c r="L379" s="152">
        <v>0</v>
      </c>
      <c r="M379" s="488">
        <v>1475821280.47</v>
      </c>
      <c r="N379" s="153">
        <v>372</v>
      </c>
      <c r="O379" s="152" t="s">
        <v>2414</v>
      </c>
      <c r="P379" s="152" t="s">
        <v>1088</v>
      </c>
      <c r="Q379" s="152" t="s">
        <v>2620</v>
      </c>
      <c r="R379" s="488"/>
      <c r="S379" s="153">
        <f t="shared" si="5"/>
        <v>978479082.1400001</v>
      </c>
      <c r="T379" s="153">
        <v>497342198.32999998</v>
      </c>
      <c r="U379" s="153">
        <v>505067000</v>
      </c>
      <c r="V379" s="153">
        <v>50342000</v>
      </c>
      <c r="W379" s="153">
        <v>2031230280.47</v>
      </c>
      <c r="X379" s="153">
        <v>699290600</v>
      </c>
      <c r="Y379" s="153">
        <v>904590000</v>
      </c>
      <c r="Z379" s="153">
        <v>0</v>
      </c>
      <c r="AA379" s="153">
        <v>1603880600</v>
      </c>
      <c r="AB379" s="153">
        <v>564225343.70000005</v>
      </c>
      <c r="AC379" s="153">
        <v>655362920</v>
      </c>
      <c r="AD379" s="153">
        <v>0</v>
      </c>
      <c r="AE379" s="153">
        <v>1219588263.7</v>
      </c>
      <c r="AF379" s="489">
        <v>811642016.76999998</v>
      </c>
    </row>
    <row r="380" spans="1:32">
      <c r="A380" s="487">
        <v>373</v>
      </c>
      <c r="B380" s="152">
        <v>3</v>
      </c>
      <c r="C380" s="152"/>
      <c r="D380" s="152" t="s">
        <v>2618</v>
      </c>
      <c r="E380" s="152" t="s">
        <v>1836</v>
      </c>
      <c r="F380" s="487">
        <v>80333402</v>
      </c>
      <c r="G380" s="152" t="s">
        <v>2621</v>
      </c>
      <c r="H380" s="488">
        <v>106535278.56999999</v>
      </c>
      <c r="I380" s="488">
        <v>331409400.86000001</v>
      </c>
      <c r="J380" s="152"/>
      <c r="K380" s="152">
        <v>0</v>
      </c>
      <c r="L380" s="487">
        <v>11550000</v>
      </c>
      <c r="M380" s="488">
        <v>548813984.87</v>
      </c>
      <c r="N380" s="153">
        <v>373</v>
      </c>
      <c r="O380" s="152" t="s">
        <v>2414</v>
      </c>
      <c r="P380" s="152" t="s">
        <v>1088</v>
      </c>
      <c r="Q380" s="152" t="s">
        <v>2622</v>
      </c>
      <c r="R380" s="488"/>
      <c r="S380" s="153">
        <f t="shared" si="5"/>
        <v>449494679.43000001</v>
      </c>
      <c r="T380" s="153">
        <v>99319305.439999998</v>
      </c>
      <c r="U380" s="153">
        <v>539829093.62</v>
      </c>
      <c r="V380" s="153">
        <v>53944844</v>
      </c>
      <c r="W380" s="153">
        <v>1142587922.49</v>
      </c>
      <c r="X380" s="153">
        <v>835425700</v>
      </c>
      <c r="Y380" s="153">
        <v>767311000</v>
      </c>
      <c r="Z380" s="153">
        <v>30000000</v>
      </c>
      <c r="AA380" s="153">
        <v>1632736700</v>
      </c>
      <c r="AB380" s="153">
        <v>609470208.67999995</v>
      </c>
      <c r="AC380" s="153">
        <v>326466018.11000001</v>
      </c>
      <c r="AD380" s="153">
        <v>20000000</v>
      </c>
      <c r="AE380" s="153">
        <v>955936226.78999996</v>
      </c>
      <c r="AF380" s="489">
        <v>186651695.69999999</v>
      </c>
    </row>
    <row r="381" spans="1:32">
      <c r="A381" s="487">
        <v>374</v>
      </c>
      <c r="B381" s="152">
        <v>3</v>
      </c>
      <c r="C381" s="152"/>
      <c r="D381" s="152" t="s">
        <v>2618</v>
      </c>
      <c r="E381" s="152" t="s">
        <v>1836</v>
      </c>
      <c r="F381" s="487">
        <v>80333403</v>
      </c>
      <c r="G381" s="152" t="s">
        <v>2623</v>
      </c>
      <c r="H381" s="488">
        <v>407435441.20999998</v>
      </c>
      <c r="I381" s="488">
        <v>149211745.34</v>
      </c>
      <c r="J381" s="152"/>
      <c r="K381" s="152">
        <v>0</v>
      </c>
      <c r="L381" s="152">
        <v>0</v>
      </c>
      <c r="M381" s="488">
        <v>802475323.84000003</v>
      </c>
      <c r="N381" s="153">
        <v>374</v>
      </c>
      <c r="O381" s="152" t="s">
        <v>2414</v>
      </c>
      <c r="P381" s="152" t="s">
        <v>1088</v>
      </c>
      <c r="Q381" s="152" t="s">
        <v>2624</v>
      </c>
      <c r="R381" s="488"/>
      <c r="S381" s="153">
        <f t="shared" si="5"/>
        <v>556647186.54999995</v>
      </c>
      <c r="T381" s="153">
        <v>245828137.28999999</v>
      </c>
      <c r="U381" s="153">
        <v>398825072.16000003</v>
      </c>
      <c r="V381" s="153">
        <v>23082200</v>
      </c>
      <c r="W381" s="153">
        <v>1224382596</v>
      </c>
      <c r="X381" s="153">
        <v>499515800</v>
      </c>
      <c r="Y381" s="153">
        <v>1140855200</v>
      </c>
      <c r="Z381" s="153">
        <v>0</v>
      </c>
      <c r="AA381" s="153">
        <v>1640371000</v>
      </c>
      <c r="AB381" s="153">
        <v>358549361.45999998</v>
      </c>
      <c r="AC381" s="153">
        <v>498958440.00999999</v>
      </c>
      <c r="AD381" s="153">
        <v>0</v>
      </c>
      <c r="AE381" s="153">
        <v>857507801.47000003</v>
      </c>
      <c r="AF381" s="489">
        <v>366874794.52999997</v>
      </c>
    </row>
    <row r="382" spans="1:32">
      <c r="A382" s="487">
        <v>375</v>
      </c>
      <c r="B382" s="152">
        <v>3</v>
      </c>
      <c r="C382" s="152"/>
      <c r="D382" s="152" t="s">
        <v>2618</v>
      </c>
      <c r="E382" s="152" t="s">
        <v>1836</v>
      </c>
      <c r="F382" s="487">
        <v>80333404</v>
      </c>
      <c r="G382" s="152" t="s">
        <v>2625</v>
      </c>
      <c r="H382" s="488">
        <v>533553741.63999999</v>
      </c>
      <c r="I382" s="488">
        <v>194528019.06999999</v>
      </c>
      <c r="J382" s="152"/>
      <c r="K382" s="488">
        <v>40227141.159999996</v>
      </c>
      <c r="L382" s="487">
        <v>45150000</v>
      </c>
      <c r="M382" s="488">
        <v>1187814227.5699999</v>
      </c>
      <c r="N382" s="153">
        <v>375</v>
      </c>
      <c r="O382" s="152" t="s">
        <v>2414</v>
      </c>
      <c r="P382" s="152" t="s">
        <v>1088</v>
      </c>
      <c r="Q382" s="152" t="s">
        <v>2626</v>
      </c>
      <c r="R382" s="488"/>
      <c r="S382" s="153">
        <f t="shared" si="5"/>
        <v>813458901.87</v>
      </c>
      <c r="T382" s="153">
        <v>414582466.86000001</v>
      </c>
      <c r="U382" s="153">
        <v>499940611.38</v>
      </c>
      <c r="V382" s="153">
        <v>62663402</v>
      </c>
      <c r="W382" s="153">
        <v>1790645382.1099999</v>
      </c>
      <c r="X382" s="153">
        <v>559852000</v>
      </c>
      <c r="Y382" s="153">
        <v>1145522000</v>
      </c>
      <c r="Z382" s="153">
        <v>0</v>
      </c>
      <c r="AA382" s="153">
        <v>1705374000</v>
      </c>
      <c r="AB382" s="153">
        <v>426653624.63999999</v>
      </c>
      <c r="AC382" s="153">
        <v>805707169.74000001</v>
      </c>
      <c r="AD382" s="153">
        <v>0</v>
      </c>
      <c r="AE382" s="153">
        <v>1232360794.3800001</v>
      </c>
      <c r="AF382" s="489">
        <v>558284587.73000002</v>
      </c>
    </row>
    <row r="383" spans="1:32">
      <c r="A383" s="487">
        <v>376</v>
      </c>
      <c r="B383" s="152">
        <v>3</v>
      </c>
      <c r="C383" s="152"/>
      <c r="D383" s="152" t="s">
        <v>2627</v>
      </c>
      <c r="E383" s="152" t="s">
        <v>2069</v>
      </c>
      <c r="F383" s="487">
        <v>80334201</v>
      </c>
      <c r="G383" s="152" t="s">
        <v>2628</v>
      </c>
      <c r="H383" s="488">
        <v>1750718240.7</v>
      </c>
      <c r="I383" s="487">
        <v>500000000</v>
      </c>
      <c r="J383" s="152"/>
      <c r="K383" s="487">
        <v>20000000</v>
      </c>
      <c r="L383" s="152">
        <v>0</v>
      </c>
      <c r="M383" s="488">
        <v>3621567513.1300001</v>
      </c>
      <c r="N383" s="153">
        <v>376</v>
      </c>
      <c r="O383" s="152" t="s">
        <v>2414</v>
      </c>
      <c r="P383" s="152" t="s">
        <v>1087</v>
      </c>
      <c r="Q383" s="152" t="s">
        <v>2629</v>
      </c>
      <c r="R383" s="488"/>
      <c r="S383" s="153">
        <f t="shared" si="5"/>
        <v>2270718240.6999998</v>
      </c>
      <c r="T383" s="153">
        <v>1370849272.4300001</v>
      </c>
      <c r="U383" s="153">
        <v>985385296.66999996</v>
      </c>
      <c r="V383" s="153">
        <v>57606950</v>
      </c>
      <c r="W383" s="153">
        <v>4684559759.8000002</v>
      </c>
      <c r="X383" s="153">
        <v>1429272267.6300001</v>
      </c>
      <c r="Y383" s="153">
        <v>2737526452.4099998</v>
      </c>
      <c r="Z383" s="153">
        <v>0</v>
      </c>
      <c r="AA383" s="153">
        <v>4166798720.04</v>
      </c>
      <c r="AB383" s="153">
        <v>1116779212.99</v>
      </c>
      <c r="AC383" s="153">
        <v>1750200624.8399999</v>
      </c>
      <c r="AD383" s="153">
        <v>0</v>
      </c>
      <c r="AE383" s="153">
        <v>2866979837.8299999</v>
      </c>
      <c r="AF383" s="489">
        <v>1817579921.97</v>
      </c>
    </row>
    <row r="384" spans="1:32">
      <c r="A384" s="487">
        <v>377</v>
      </c>
      <c r="B384" s="152">
        <v>3</v>
      </c>
      <c r="C384" s="152"/>
      <c r="D384" s="152" t="s">
        <v>2627</v>
      </c>
      <c r="E384" s="152" t="s">
        <v>1836</v>
      </c>
      <c r="F384" s="487">
        <v>80334401</v>
      </c>
      <c r="G384" s="152" t="s">
        <v>2630</v>
      </c>
      <c r="H384" s="488">
        <v>812270129.45000005</v>
      </c>
      <c r="I384" s="488">
        <v>123274483.89</v>
      </c>
      <c r="J384" s="152"/>
      <c r="K384" s="487">
        <v>13547125</v>
      </c>
      <c r="L384" s="488">
        <v>432137229.80000001</v>
      </c>
      <c r="M384" s="488">
        <v>1583329328.1199999</v>
      </c>
      <c r="N384" s="153">
        <v>377</v>
      </c>
      <c r="O384" s="152" t="s">
        <v>2414</v>
      </c>
      <c r="P384" s="152" t="s">
        <v>1087</v>
      </c>
      <c r="Q384" s="152" t="s">
        <v>2631</v>
      </c>
      <c r="R384" s="488"/>
      <c r="S384" s="153">
        <f t="shared" si="5"/>
        <v>1381228968.1400001</v>
      </c>
      <c r="T384" s="153">
        <v>215647484.97999999</v>
      </c>
      <c r="U384" s="153">
        <v>610667665.97000003</v>
      </c>
      <c r="V384" s="153">
        <v>43649144</v>
      </c>
      <c r="W384" s="153">
        <v>2251193263.0900002</v>
      </c>
      <c r="X384" s="153">
        <v>916076560</v>
      </c>
      <c r="Y384" s="153">
        <v>716108000</v>
      </c>
      <c r="Z384" s="153">
        <v>0</v>
      </c>
      <c r="AA384" s="153">
        <v>1632184560</v>
      </c>
      <c r="AB384" s="153">
        <v>697383139.66999996</v>
      </c>
      <c r="AC384" s="153">
        <v>498452506.13999999</v>
      </c>
      <c r="AD384" s="153">
        <v>0</v>
      </c>
      <c r="AE384" s="153">
        <v>1195835645.8099999</v>
      </c>
      <c r="AF384" s="489">
        <v>1055357617.28</v>
      </c>
    </row>
    <row r="385" spans="1:32">
      <c r="A385" s="487">
        <v>378</v>
      </c>
      <c r="B385" s="152">
        <v>3</v>
      </c>
      <c r="C385" s="152"/>
      <c r="D385" s="152" t="s">
        <v>2627</v>
      </c>
      <c r="E385" s="152" t="s">
        <v>1836</v>
      </c>
      <c r="F385" s="487">
        <v>80334402</v>
      </c>
      <c r="G385" s="152" t="s">
        <v>2632</v>
      </c>
      <c r="H385" s="488">
        <v>836757345.34000003</v>
      </c>
      <c r="I385" s="488">
        <v>112840495.08</v>
      </c>
      <c r="J385" s="152"/>
      <c r="K385" s="152">
        <v>0</v>
      </c>
      <c r="L385" s="152">
        <v>0</v>
      </c>
      <c r="M385" s="488">
        <v>1198502529.7</v>
      </c>
      <c r="N385" s="153">
        <v>378</v>
      </c>
      <c r="O385" s="152" t="s">
        <v>2414</v>
      </c>
      <c r="P385" s="152" t="s">
        <v>1087</v>
      </c>
      <c r="Q385" s="152" t="s">
        <v>2633</v>
      </c>
      <c r="R385" s="488"/>
      <c r="S385" s="153">
        <f t="shared" si="5"/>
        <v>949597840.42000008</v>
      </c>
      <c r="T385" s="153">
        <v>248904689.28</v>
      </c>
      <c r="U385" s="153">
        <v>456447410</v>
      </c>
      <c r="V385" s="153">
        <v>48719997</v>
      </c>
      <c r="W385" s="153">
        <v>1703669936.7</v>
      </c>
      <c r="X385" s="153">
        <v>532005290</v>
      </c>
      <c r="Y385" s="153">
        <v>1357579000</v>
      </c>
      <c r="Z385" s="153">
        <v>0</v>
      </c>
      <c r="AA385" s="153">
        <v>1889584290</v>
      </c>
      <c r="AB385" s="153">
        <v>339877698.51999998</v>
      </c>
      <c r="AC385" s="153">
        <v>436775706.56999999</v>
      </c>
      <c r="AD385" s="153">
        <v>0</v>
      </c>
      <c r="AE385" s="153">
        <v>776653405.09000003</v>
      </c>
      <c r="AF385" s="489">
        <v>927016531.61000001</v>
      </c>
    </row>
    <row r="386" spans="1:32">
      <c r="A386" s="487">
        <v>379</v>
      </c>
      <c r="B386" s="152">
        <v>3</v>
      </c>
      <c r="C386" s="152"/>
      <c r="D386" s="152" t="s">
        <v>2627</v>
      </c>
      <c r="E386" s="152" t="s">
        <v>1840</v>
      </c>
      <c r="F386" s="487">
        <v>80334501</v>
      </c>
      <c r="G386" s="152" t="s">
        <v>2634</v>
      </c>
      <c r="H386" s="488">
        <v>45700211.420000002</v>
      </c>
      <c r="I386" s="488">
        <v>8001841.8899999997</v>
      </c>
      <c r="J386" s="152"/>
      <c r="K386" s="152">
        <v>0</v>
      </c>
      <c r="L386" s="487">
        <v>9600000</v>
      </c>
      <c r="M386" s="488">
        <v>107791527.65000001</v>
      </c>
      <c r="N386" s="153">
        <v>379</v>
      </c>
      <c r="O386" s="152" t="s">
        <v>2414</v>
      </c>
      <c r="P386" s="152" t="s">
        <v>1087</v>
      </c>
      <c r="Q386" s="152" t="s">
        <v>2635</v>
      </c>
      <c r="R386" s="488"/>
      <c r="S386" s="153">
        <f t="shared" si="5"/>
        <v>63302053.310000002</v>
      </c>
      <c r="T386" s="153">
        <v>44489474.340000004</v>
      </c>
      <c r="U386" s="153">
        <v>199266900.36000001</v>
      </c>
      <c r="V386" s="153">
        <v>22035091</v>
      </c>
      <c r="W386" s="153">
        <v>329093519.00999999</v>
      </c>
      <c r="X386" s="153">
        <v>227096350</v>
      </c>
      <c r="Y386" s="153">
        <v>154654000</v>
      </c>
      <c r="Z386" s="153">
        <v>0</v>
      </c>
      <c r="AA386" s="153">
        <v>381750350</v>
      </c>
      <c r="AB386" s="153">
        <v>187162560.03999999</v>
      </c>
      <c r="AC386" s="153">
        <v>101896600.17</v>
      </c>
      <c r="AD386" s="153">
        <v>0</v>
      </c>
      <c r="AE386" s="153">
        <v>289059160.20999998</v>
      </c>
      <c r="AF386" s="489">
        <v>40034358.799999997</v>
      </c>
    </row>
    <row r="387" spans="1:32">
      <c r="A387" s="487">
        <v>380</v>
      </c>
      <c r="B387" s="152">
        <v>3</v>
      </c>
      <c r="C387" s="152"/>
      <c r="D387" s="152" t="s">
        <v>2627</v>
      </c>
      <c r="E387" s="152" t="s">
        <v>1840</v>
      </c>
      <c r="F387" s="487">
        <v>80334502</v>
      </c>
      <c r="G387" s="152" t="s">
        <v>2636</v>
      </c>
      <c r="H387" s="488">
        <v>9108641.2599999998</v>
      </c>
      <c r="I387" s="488">
        <v>6551249.9900000002</v>
      </c>
      <c r="J387" s="152"/>
      <c r="K387" s="152">
        <v>0</v>
      </c>
      <c r="L387" s="487">
        <v>2293170</v>
      </c>
      <c r="M387" s="488">
        <v>65892408.380000003</v>
      </c>
      <c r="N387" s="153">
        <v>380</v>
      </c>
      <c r="O387" s="152" t="s">
        <v>2414</v>
      </c>
      <c r="P387" s="152" t="s">
        <v>1087</v>
      </c>
      <c r="Q387" s="152" t="s">
        <v>2637</v>
      </c>
      <c r="R387" s="488"/>
      <c r="S387" s="153">
        <f t="shared" si="5"/>
        <v>17953061.25</v>
      </c>
      <c r="T387" s="153">
        <v>47939347.130000003</v>
      </c>
      <c r="U387" s="153">
        <v>223354075.5</v>
      </c>
      <c r="V387" s="153">
        <v>37566383</v>
      </c>
      <c r="W387" s="153">
        <v>326812866.88</v>
      </c>
      <c r="X387" s="153">
        <v>301383080</v>
      </c>
      <c r="Y387" s="153">
        <v>112339020</v>
      </c>
      <c r="Z387" s="153">
        <v>0</v>
      </c>
      <c r="AA387" s="153">
        <v>413722100</v>
      </c>
      <c r="AB387" s="153">
        <v>246359016.69999999</v>
      </c>
      <c r="AC387" s="153">
        <v>72765840</v>
      </c>
      <c r="AD387" s="153">
        <v>0</v>
      </c>
      <c r="AE387" s="153">
        <v>319124856.69999999</v>
      </c>
      <c r="AF387" s="489">
        <v>7688010.1799999997</v>
      </c>
    </row>
    <row r="388" spans="1:32">
      <c r="A388" s="487">
        <v>381</v>
      </c>
      <c r="B388" s="152">
        <v>3</v>
      </c>
      <c r="C388" s="152"/>
      <c r="D388" s="152" t="s">
        <v>2627</v>
      </c>
      <c r="E388" s="152" t="s">
        <v>1840</v>
      </c>
      <c r="F388" s="487">
        <v>80334503</v>
      </c>
      <c r="G388" s="152" t="s">
        <v>2638</v>
      </c>
      <c r="H388" s="488">
        <v>50152203.469999999</v>
      </c>
      <c r="I388" s="488">
        <v>1370458.5</v>
      </c>
      <c r="J388" s="152"/>
      <c r="K388" s="152">
        <v>0</v>
      </c>
      <c r="L388" s="487">
        <v>689678</v>
      </c>
      <c r="M388" s="488">
        <v>104881267.97</v>
      </c>
      <c r="N388" s="153">
        <v>381</v>
      </c>
      <c r="O388" s="152" t="s">
        <v>2414</v>
      </c>
      <c r="P388" s="152" t="s">
        <v>1087</v>
      </c>
      <c r="Q388" s="152" t="s">
        <v>2639</v>
      </c>
      <c r="R388" s="488"/>
      <c r="S388" s="153">
        <f t="shared" si="5"/>
        <v>52212339.969999999</v>
      </c>
      <c r="T388" s="153">
        <v>52668928</v>
      </c>
      <c r="U388" s="153">
        <v>275241665</v>
      </c>
      <c r="V388" s="153">
        <v>46317546</v>
      </c>
      <c r="W388" s="153">
        <v>426440478.97000003</v>
      </c>
      <c r="X388" s="153">
        <v>661200912</v>
      </c>
      <c r="Y388" s="153">
        <v>171353618.84</v>
      </c>
      <c r="Z388" s="153">
        <v>0</v>
      </c>
      <c r="AA388" s="153">
        <v>832554530.84000003</v>
      </c>
      <c r="AB388" s="153">
        <v>264610839.59999999</v>
      </c>
      <c r="AC388" s="153">
        <v>81873233.840000004</v>
      </c>
      <c r="AD388" s="153">
        <v>0</v>
      </c>
      <c r="AE388" s="153">
        <v>346484073.44</v>
      </c>
      <c r="AF388" s="489">
        <v>79956405.530000001</v>
      </c>
    </row>
    <row r="389" spans="1:32">
      <c r="A389" s="487">
        <v>382</v>
      </c>
      <c r="B389" s="152">
        <v>3</v>
      </c>
      <c r="C389" s="152"/>
      <c r="D389" s="152" t="s">
        <v>2640</v>
      </c>
      <c r="E389" s="152" t="s">
        <v>2069</v>
      </c>
      <c r="F389" s="487">
        <v>80335201</v>
      </c>
      <c r="G389" s="152" t="s">
        <v>2641</v>
      </c>
      <c r="H389" s="488">
        <v>10131943589.290001</v>
      </c>
      <c r="I389" s="488">
        <v>1404903057.3499999</v>
      </c>
      <c r="J389" s="152"/>
      <c r="K389" s="152">
        <v>0</v>
      </c>
      <c r="L389" s="152">
        <v>0</v>
      </c>
      <c r="M389" s="488">
        <v>13379215025.959999</v>
      </c>
      <c r="N389" s="153">
        <v>382</v>
      </c>
      <c r="O389" s="152" t="s">
        <v>2414</v>
      </c>
      <c r="P389" s="152" t="s">
        <v>1086</v>
      </c>
      <c r="Q389" s="152" t="s">
        <v>2642</v>
      </c>
      <c r="R389" s="488"/>
      <c r="S389" s="153">
        <f t="shared" si="5"/>
        <v>11536846646.640001</v>
      </c>
      <c r="T389" s="153">
        <v>1842368379.3199999</v>
      </c>
      <c r="U389" s="153">
        <v>2096667519</v>
      </c>
      <c r="V389" s="153">
        <v>71696000</v>
      </c>
      <c r="W389" s="153">
        <v>15547578544.959999</v>
      </c>
      <c r="X389" s="153">
        <v>5465301000</v>
      </c>
      <c r="Y389" s="153">
        <v>9725085000</v>
      </c>
      <c r="Z389" s="153">
        <v>371128000</v>
      </c>
      <c r="AA389" s="153">
        <v>15561514000</v>
      </c>
      <c r="AB389" s="153">
        <v>3546631096.8899999</v>
      </c>
      <c r="AC389" s="153">
        <v>2079344357.3199999</v>
      </c>
      <c r="AD389" s="153">
        <v>85000000</v>
      </c>
      <c r="AE389" s="153">
        <v>5710975454.21</v>
      </c>
      <c r="AF389" s="489">
        <v>9836603090.75</v>
      </c>
    </row>
    <row r="390" spans="1:32">
      <c r="A390" s="487">
        <v>383</v>
      </c>
      <c r="B390" s="152">
        <v>3</v>
      </c>
      <c r="C390" s="152"/>
      <c r="D390" s="152" t="s">
        <v>2640</v>
      </c>
      <c r="E390" s="152" t="s">
        <v>1836</v>
      </c>
      <c r="F390" s="487">
        <v>80335401</v>
      </c>
      <c r="G390" s="152" t="s">
        <v>2643</v>
      </c>
      <c r="H390" s="488">
        <v>622621774.51999998</v>
      </c>
      <c r="I390" s="488">
        <v>186221578.86000001</v>
      </c>
      <c r="J390" s="152"/>
      <c r="K390" s="487">
        <v>48416208</v>
      </c>
      <c r="L390" s="487">
        <v>30000000</v>
      </c>
      <c r="M390" s="488">
        <v>1307873337.99</v>
      </c>
      <c r="N390" s="153">
        <v>383</v>
      </c>
      <c r="O390" s="152" t="s">
        <v>2414</v>
      </c>
      <c r="P390" s="152" t="s">
        <v>1086</v>
      </c>
      <c r="Q390" s="152" t="s">
        <v>2644</v>
      </c>
      <c r="R390" s="488"/>
      <c r="S390" s="153">
        <f t="shared" si="5"/>
        <v>887259561.38</v>
      </c>
      <c r="T390" s="153">
        <v>469029984.61000001</v>
      </c>
      <c r="U390" s="153">
        <v>466293228.72000003</v>
      </c>
      <c r="V390" s="153">
        <v>37577589</v>
      </c>
      <c r="W390" s="153">
        <v>1860160363.71</v>
      </c>
      <c r="X390" s="153">
        <v>478591000</v>
      </c>
      <c r="Y390" s="153">
        <v>1296365000</v>
      </c>
      <c r="Z390" s="153">
        <v>5000000</v>
      </c>
      <c r="AA390" s="153">
        <v>1779956000</v>
      </c>
      <c r="AB390" s="153">
        <v>417824891.64999998</v>
      </c>
      <c r="AC390" s="153">
        <v>996212538.55999994</v>
      </c>
      <c r="AD390" s="153">
        <v>4912500</v>
      </c>
      <c r="AE390" s="153">
        <v>1418949930.21</v>
      </c>
      <c r="AF390" s="489">
        <v>441210433.5</v>
      </c>
    </row>
    <row r="391" spans="1:32">
      <c r="A391" s="487">
        <v>384</v>
      </c>
      <c r="B391" s="152">
        <v>3</v>
      </c>
      <c r="C391" s="152"/>
      <c r="D391" s="152" t="s">
        <v>2640</v>
      </c>
      <c r="E391" s="152" t="s">
        <v>1836</v>
      </c>
      <c r="F391" s="487">
        <v>80335402</v>
      </c>
      <c r="G391" s="152" t="s">
        <v>2645</v>
      </c>
      <c r="H391" s="488">
        <v>341382227.95999998</v>
      </c>
      <c r="I391" s="488">
        <v>118865519.87</v>
      </c>
      <c r="J391" s="152"/>
      <c r="K391" s="152">
        <v>0</v>
      </c>
      <c r="L391" s="487">
        <v>33956166</v>
      </c>
      <c r="M391" s="488">
        <v>703107099.25999999</v>
      </c>
      <c r="N391" s="153">
        <v>384</v>
      </c>
      <c r="O391" s="152" t="s">
        <v>2414</v>
      </c>
      <c r="P391" s="152" t="s">
        <v>1086</v>
      </c>
      <c r="Q391" s="152" t="s">
        <v>2646</v>
      </c>
      <c r="R391" s="488"/>
      <c r="S391" s="153">
        <f t="shared" si="5"/>
        <v>494203913.82999998</v>
      </c>
      <c r="T391" s="153">
        <v>208903185.43000001</v>
      </c>
      <c r="U391" s="153">
        <v>493211757</v>
      </c>
      <c r="V391" s="153">
        <v>47092250</v>
      </c>
      <c r="W391" s="153">
        <v>1243411106.26</v>
      </c>
      <c r="X391" s="153">
        <v>584608284.33000004</v>
      </c>
      <c r="Y391" s="153">
        <v>746526405.22000003</v>
      </c>
      <c r="Z391" s="153">
        <v>0</v>
      </c>
      <c r="AA391" s="153">
        <v>1331134689.55</v>
      </c>
      <c r="AB391" s="153">
        <v>447782911.23000002</v>
      </c>
      <c r="AC391" s="153">
        <v>365366836.22000003</v>
      </c>
      <c r="AD391" s="153">
        <v>0</v>
      </c>
      <c r="AE391" s="153">
        <v>813149747.45000005</v>
      </c>
      <c r="AF391" s="489">
        <v>430261358.81</v>
      </c>
    </row>
    <row r="392" spans="1:32">
      <c r="A392" s="487">
        <v>385</v>
      </c>
      <c r="B392" s="152">
        <v>3</v>
      </c>
      <c r="C392" s="152"/>
      <c r="D392" s="152" t="s">
        <v>2640</v>
      </c>
      <c r="E392" s="152" t="s">
        <v>1836</v>
      </c>
      <c r="F392" s="487">
        <v>80335403</v>
      </c>
      <c r="G392" s="152" t="s">
        <v>2647</v>
      </c>
      <c r="H392" s="488">
        <v>663028955.28999996</v>
      </c>
      <c r="I392" s="488">
        <v>211440375.33000001</v>
      </c>
      <c r="J392" s="152"/>
      <c r="K392" s="487">
        <v>18949393</v>
      </c>
      <c r="L392" s="488">
        <v>294274998.05000001</v>
      </c>
      <c r="M392" s="488">
        <v>1329491202.03</v>
      </c>
      <c r="N392" s="153">
        <v>385</v>
      </c>
      <c r="O392" s="152" t="s">
        <v>2414</v>
      </c>
      <c r="P392" s="152" t="s">
        <v>1086</v>
      </c>
      <c r="Q392" s="152" t="s">
        <v>2648</v>
      </c>
      <c r="R392" s="488"/>
      <c r="S392" s="153">
        <f t="shared" si="5"/>
        <v>1187693721.6700001</v>
      </c>
      <c r="T392" s="153">
        <v>160746873.36000001</v>
      </c>
      <c r="U392" s="153">
        <v>497993000</v>
      </c>
      <c r="V392" s="153">
        <v>55585000</v>
      </c>
      <c r="W392" s="153">
        <v>1902018595.03</v>
      </c>
      <c r="X392" s="153">
        <v>730037000</v>
      </c>
      <c r="Y392" s="153">
        <v>1297140670</v>
      </c>
      <c r="Z392" s="153">
        <v>0</v>
      </c>
      <c r="AA392" s="153">
        <v>2027177670</v>
      </c>
      <c r="AB392" s="153">
        <v>619513511.99000001</v>
      </c>
      <c r="AC392" s="153">
        <v>688121681</v>
      </c>
      <c r="AD392" s="153">
        <v>0</v>
      </c>
      <c r="AE392" s="153">
        <v>1307635192.99</v>
      </c>
      <c r="AF392" s="489">
        <v>594383402.03999996</v>
      </c>
    </row>
    <row r="393" spans="1:32">
      <c r="A393" s="487">
        <v>386</v>
      </c>
      <c r="B393" s="152">
        <v>3</v>
      </c>
      <c r="C393" s="152"/>
      <c r="D393" s="152" t="s">
        <v>2640</v>
      </c>
      <c r="E393" s="152" t="s">
        <v>1836</v>
      </c>
      <c r="F393" s="487">
        <v>80335404</v>
      </c>
      <c r="G393" s="152" t="s">
        <v>2649</v>
      </c>
      <c r="H393" s="487">
        <v>250000000</v>
      </c>
      <c r="I393" s="488">
        <v>884533130.75</v>
      </c>
      <c r="J393" s="152"/>
      <c r="K393" s="152">
        <v>0</v>
      </c>
      <c r="L393" s="487">
        <v>28989632</v>
      </c>
      <c r="M393" s="488">
        <v>1634736517.8599999</v>
      </c>
      <c r="N393" s="153">
        <v>386</v>
      </c>
      <c r="O393" s="152" t="s">
        <v>2414</v>
      </c>
      <c r="P393" s="152" t="s">
        <v>1086</v>
      </c>
      <c r="Q393" s="152" t="s">
        <v>2650</v>
      </c>
      <c r="R393" s="488"/>
      <c r="S393" s="153">
        <f t="shared" ref="S393:S456" si="6">H393+I393+K393+L393</f>
        <v>1163522762.75</v>
      </c>
      <c r="T393" s="153">
        <v>471213755.11000001</v>
      </c>
      <c r="U393" s="153">
        <v>616474000</v>
      </c>
      <c r="V393" s="153">
        <v>91441000</v>
      </c>
      <c r="W393" s="153">
        <v>2342651517.8600001</v>
      </c>
      <c r="X393" s="153">
        <v>947484000</v>
      </c>
      <c r="Y393" s="153">
        <v>1446522000</v>
      </c>
      <c r="Z393" s="153">
        <v>0</v>
      </c>
      <c r="AA393" s="153">
        <v>2394006000</v>
      </c>
      <c r="AB393" s="153">
        <v>627821866.58000004</v>
      </c>
      <c r="AC393" s="153">
        <v>712445480</v>
      </c>
      <c r="AD393" s="153">
        <v>0</v>
      </c>
      <c r="AE393" s="153">
        <v>1340267346.5799999</v>
      </c>
      <c r="AF393" s="489">
        <v>1002384171.28</v>
      </c>
    </row>
    <row r="394" spans="1:32">
      <c r="A394" s="487">
        <v>387</v>
      </c>
      <c r="B394" s="152">
        <v>3</v>
      </c>
      <c r="C394" s="152"/>
      <c r="D394" s="152" t="s">
        <v>2640</v>
      </c>
      <c r="E394" s="152" t="s">
        <v>1836</v>
      </c>
      <c r="F394" s="487">
        <v>80335405</v>
      </c>
      <c r="G394" s="152" t="s">
        <v>2651</v>
      </c>
      <c r="H394" s="488">
        <v>645300922.24000001</v>
      </c>
      <c r="I394" s="488">
        <v>189757900.72999999</v>
      </c>
      <c r="J394" s="152"/>
      <c r="K394" s="488">
        <v>12475830.1</v>
      </c>
      <c r="L394" s="487">
        <v>25183867</v>
      </c>
      <c r="M394" s="488">
        <v>1263996685.0699999</v>
      </c>
      <c r="N394" s="153">
        <v>387</v>
      </c>
      <c r="O394" s="152" t="s">
        <v>2414</v>
      </c>
      <c r="P394" s="152" t="s">
        <v>1086</v>
      </c>
      <c r="Q394" s="152" t="s">
        <v>2652</v>
      </c>
      <c r="R394" s="488"/>
      <c r="S394" s="153">
        <f t="shared" si="6"/>
        <v>872718520.07000005</v>
      </c>
      <c r="T394" s="153">
        <v>403753995.10000002</v>
      </c>
      <c r="U394" s="153">
        <v>427570196.36000001</v>
      </c>
      <c r="V394" s="153">
        <v>39516587.020000003</v>
      </c>
      <c r="W394" s="153">
        <v>1743559298.55</v>
      </c>
      <c r="X394" s="153">
        <v>519873608.54000002</v>
      </c>
      <c r="Y394" s="153">
        <v>1205042340</v>
      </c>
      <c r="Z394" s="153">
        <v>0</v>
      </c>
      <c r="AA394" s="153">
        <v>1724915948.54</v>
      </c>
      <c r="AB394" s="153">
        <v>372074564.82999998</v>
      </c>
      <c r="AC394" s="153">
        <v>672344578.30999994</v>
      </c>
      <c r="AD394" s="153">
        <v>0</v>
      </c>
      <c r="AE394" s="153">
        <v>1044419143.14</v>
      </c>
      <c r="AF394" s="489">
        <v>699140155.40999997</v>
      </c>
    </row>
    <row r="395" spans="1:32">
      <c r="A395" s="487">
        <v>388</v>
      </c>
      <c r="B395" s="152">
        <v>3</v>
      </c>
      <c r="C395" s="152"/>
      <c r="D395" s="152" t="s">
        <v>2640</v>
      </c>
      <c r="E395" s="152" t="s">
        <v>1836</v>
      </c>
      <c r="F395" s="487">
        <v>80335406</v>
      </c>
      <c r="G395" s="152" t="s">
        <v>2653</v>
      </c>
      <c r="H395" s="488">
        <v>614464637.5</v>
      </c>
      <c r="I395" s="488">
        <v>487528823.95999998</v>
      </c>
      <c r="J395" s="152"/>
      <c r="K395" s="487">
        <v>82500000</v>
      </c>
      <c r="L395" s="487">
        <v>60000000</v>
      </c>
      <c r="M395" s="488">
        <v>1284735575.29</v>
      </c>
      <c r="N395" s="153">
        <v>388</v>
      </c>
      <c r="O395" s="152" t="s">
        <v>2414</v>
      </c>
      <c r="P395" s="152" t="s">
        <v>1086</v>
      </c>
      <c r="Q395" s="152" t="s">
        <v>2654</v>
      </c>
      <c r="R395" s="488"/>
      <c r="S395" s="153">
        <f t="shared" si="6"/>
        <v>1244493461.46</v>
      </c>
      <c r="T395" s="153">
        <v>122742113.83</v>
      </c>
      <c r="U395" s="153">
        <v>536864649</v>
      </c>
      <c r="V395" s="153">
        <v>37447500</v>
      </c>
      <c r="W395" s="153">
        <v>1941547724.29</v>
      </c>
      <c r="X395" s="153">
        <v>708253290</v>
      </c>
      <c r="Y395" s="153">
        <v>1417283000</v>
      </c>
      <c r="Z395" s="153">
        <v>0</v>
      </c>
      <c r="AA395" s="153">
        <v>2125536290</v>
      </c>
      <c r="AB395" s="153">
        <v>452188513.77999997</v>
      </c>
      <c r="AC395" s="153">
        <v>889326141.82000005</v>
      </c>
      <c r="AD395" s="153">
        <v>0</v>
      </c>
      <c r="AE395" s="153">
        <v>1341514655.5999999</v>
      </c>
      <c r="AF395" s="489">
        <v>600033068.69000006</v>
      </c>
    </row>
    <row r="396" spans="1:32">
      <c r="A396" s="487">
        <v>389</v>
      </c>
      <c r="B396" s="152">
        <v>3</v>
      </c>
      <c r="C396" s="152"/>
      <c r="D396" s="152" t="s">
        <v>2640</v>
      </c>
      <c r="E396" s="152" t="s">
        <v>1836</v>
      </c>
      <c r="F396" s="487">
        <v>80335407</v>
      </c>
      <c r="G396" s="152" t="s">
        <v>2655</v>
      </c>
      <c r="H396" s="488">
        <v>212171229.55000001</v>
      </c>
      <c r="I396" s="487">
        <v>99488994</v>
      </c>
      <c r="J396" s="152"/>
      <c r="K396" s="487">
        <v>4471695</v>
      </c>
      <c r="L396" s="152">
        <v>0</v>
      </c>
      <c r="M396" s="488">
        <v>547334709.54999995</v>
      </c>
      <c r="N396" s="153">
        <v>389</v>
      </c>
      <c r="O396" s="152" t="s">
        <v>2414</v>
      </c>
      <c r="P396" s="152" t="s">
        <v>1086</v>
      </c>
      <c r="Q396" s="152" t="s">
        <v>2656</v>
      </c>
      <c r="R396" s="488"/>
      <c r="S396" s="153">
        <f t="shared" si="6"/>
        <v>316131918.55000001</v>
      </c>
      <c r="T396" s="153">
        <v>235674486</v>
      </c>
      <c r="U396" s="153">
        <v>326076000</v>
      </c>
      <c r="V396" s="153">
        <v>43982000</v>
      </c>
      <c r="W396" s="153">
        <v>921864404.54999995</v>
      </c>
      <c r="X396" s="153">
        <v>447866000</v>
      </c>
      <c r="Y396" s="153">
        <v>447923290</v>
      </c>
      <c r="Z396" s="153">
        <v>0</v>
      </c>
      <c r="AA396" s="153">
        <v>895789290</v>
      </c>
      <c r="AB396" s="153">
        <v>327188373.5</v>
      </c>
      <c r="AC396" s="153">
        <v>254143350.5</v>
      </c>
      <c r="AD396" s="153">
        <v>0</v>
      </c>
      <c r="AE396" s="153">
        <v>581331724</v>
      </c>
      <c r="AF396" s="489">
        <v>340532680.55000001</v>
      </c>
    </row>
    <row r="397" spans="1:32">
      <c r="A397" s="487">
        <v>390</v>
      </c>
      <c r="B397" s="152">
        <v>3</v>
      </c>
      <c r="C397" s="152"/>
      <c r="D397" s="152" t="s">
        <v>2640</v>
      </c>
      <c r="E397" s="152" t="s">
        <v>1836</v>
      </c>
      <c r="F397" s="487">
        <v>80335408</v>
      </c>
      <c r="G397" s="152" t="s">
        <v>2657</v>
      </c>
      <c r="H397" s="488">
        <v>168836173.12</v>
      </c>
      <c r="I397" s="488">
        <v>164518364.50999999</v>
      </c>
      <c r="J397" s="152"/>
      <c r="K397" s="488">
        <v>9380543.0700000003</v>
      </c>
      <c r="L397" s="487">
        <v>15509682</v>
      </c>
      <c r="M397" s="488">
        <v>729111573.75</v>
      </c>
      <c r="N397" s="153">
        <v>390</v>
      </c>
      <c r="O397" s="152" t="s">
        <v>2414</v>
      </c>
      <c r="P397" s="152" t="s">
        <v>1086</v>
      </c>
      <c r="Q397" s="152" t="s">
        <v>2658</v>
      </c>
      <c r="R397" s="488"/>
      <c r="S397" s="153">
        <f t="shared" si="6"/>
        <v>358244762.69999999</v>
      </c>
      <c r="T397" s="153">
        <v>380247354.12</v>
      </c>
      <c r="U397" s="153">
        <v>432576000</v>
      </c>
      <c r="V397" s="153">
        <v>63757000</v>
      </c>
      <c r="W397" s="153">
        <v>1234825116.8199999</v>
      </c>
      <c r="X397" s="153">
        <v>602523330</v>
      </c>
      <c r="Y397" s="153">
        <v>1367095334.6500001</v>
      </c>
      <c r="Z397" s="153">
        <v>0</v>
      </c>
      <c r="AA397" s="153">
        <v>1969618664.6500001</v>
      </c>
      <c r="AB397" s="153">
        <v>437583851.75999999</v>
      </c>
      <c r="AC397" s="153">
        <v>519587647</v>
      </c>
      <c r="AD397" s="153">
        <v>0</v>
      </c>
      <c r="AE397" s="153">
        <v>957171498.75999999</v>
      </c>
      <c r="AF397" s="489">
        <v>277653618.06</v>
      </c>
    </row>
    <row r="398" spans="1:32">
      <c r="A398" s="487">
        <v>391</v>
      </c>
      <c r="B398" s="152">
        <v>3</v>
      </c>
      <c r="C398" s="152"/>
      <c r="D398" s="152" t="s">
        <v>2640</v>
      </c>
      <c r="E398" s="152" t="s">
        <v>1836</v>
      </c>
      <c r="F398" s="487">
        <v>80335409</v>
      </c>
      <c r="G398" s="152" t="s">
        <v>2659</v>
      </c>
      <c r="H398" s="488">
        <v>933476499.21000004</v>
      </c>
      <c r="I398" s="488">
        <v>832389242.40999997</v>
      </c>
      <c r="J398" s="152"/>
      <c r="K398" s="152">
        <v>0</v>
      </c>
      <c r="L398" s="152">
        <v>0</v>
      </c>
      <c r="M398" s="488">
        <v>1925597874.1700001</v>
      </c>
      <c r="N398" s="153">
        <v>391</v>
      </c>
      <c r="O398" s="152" t="s">
        <v>2414</v>
      </c>
      <c r="P398" s="152" t="s">
        <v>1086</v>
      </c>
      <c r="Q398" s="152" t="s">
        <v>2660</v>
      </c>
      <c r="R398" s="488"/>
      <c r="S398" s="153">
        <f t="shared" si="6"/>
        <v>1765865741.6199999</v>
      </c>
      <c r="T398" s="153">
        <v>159732132.55000001</v>
      </c>
      <c r="U398" s="153">
        <v>597756000</v>
      </c>
      <c r="V398" s="153">
        <v>85003000</v>
      </c>
      <c r="W398" s="153">
        <v>2608356874.1700001</v>
      </c>
      <c r="X398" s="153">
        <v>771669000</v>
      </c>
      <c r="Y398" s="153">
        <v>1955055173</v>
      </c>
      <c r="Z398" s="153">
        <v>0</v>
      </c>
      <c r="AA398" s="153">
        <v>2726724173</v>
      </c>
      <c r="AB398" s="153">
        <v>467644685.27999997</v>
      </c>
      <c r="AC398" s="153">
        <v>778975879.91999996</v>
      </c>
      <c r="AD398" s="153">
        <v>0</v>
      </c>
      <c r="AE398" s="153">
        <v>1246620565.2</v>
      </c>
      <c r="AF398" s="489">
        <v>1361736308.97</v>
      </c>
    </row>
    <row r="399" spans="1:32">
      <c r="A399" s="487">
        <v>392</v>
      </c>
      <c r="B399" s="152">
        <v>3</v>
      </c>
      <c r="C399" s="152"/>
      <c r="D399" s="152" t="s">
        <v>2640</v>
      </c>
      <c r="E399" s="152" t="s">
        <v>1836</v>
      </c>
      <c r="F399" s="487">
        <v>80335410</v>
      </c>
      <c r="G399" s="152" t="s">
        <v>2661</v>
      </c>
      <c r="H399" s="488">
        <v>149431533.69999999</v>
      </c>
      <c r="I399" s="488">
        <v>57812219.399999999</v>
      </c>
      <c r="J399" s="152"/>
      <c r="K399" s="152">
        <v>0</v>
      </c>
      <c r="L399" s="487">
        <v>14988681</v>
      </c>
      <c r="M399" s="488">
        <v>448013902.60000002</v>
      </c>
      <c r="N399" s="153">
        <v>392</v>
      </c>
      <c r="O399" s="152" t="s">
        <v>2414</v>
      </c>
      <c r="P399" s="152" t="s">
        <v>1086</v>
      </c>
      <c r="Q399" s="152" t="s">
        <v>2662</v>
      </c>
      <c r="R399" s="488"/>
      <c r="S399" s="153">
        <f t="shared" si="6"/>
        <v>222232434.09999999</v>
      </c>
      <c r="T399" s="153">
        <v>225781468.5</v>
      </c>
      <c r="U399" s="153">
        <v>318646000</v>
      </c>
      <c r="V399" s="153">
        <v>55902913.020000003</v>
      </c>
      <c r="W399" s="153">
        <v>822562815.62</v>
      </c>
      <c r="X399" s="153">
        <v>447136000</v>
      </c>
      <c r="Y399" s="153">
        <v>599466000</v>
      </c>
      <c r="Z399" s="153">
        <v>1000000</v>
      </c>
      <c r="AA399" s="153">
        <v>1047602000</v>
      </c>
      <c r="AB399" s="153">
        <v>307232431.74000001</v>
      </c>
      <c r="AC399" s="153">
        <v>352108505.77999997</v>
      </c>
      <c r="AD399" s="153">
        <v>0</v>
      </c>
      <c r="AE399" s="153">
        <v>659340937.51999998</v>
      </c>
      <c r="AF399" s="489">
        <v>163221878.09999999</v>
      </c>
    </row>
    <row r="400" spans="1:32">
      <c r="A400" s="487">
        <v>393</v>
      </c>
      <c r="B400" s="152">
        <v>4</v>
      </c>
      <c r="C400" s="152"/>
      <c r="D400" s="152" t="s">
        <v>2663</v>
      </c>
      <c r="E400" s="152" t="s">
        <v>1836</v>
      </c>
      <c r="F400" s="487">
        <v>80436401</v>
      </c>
      <c r="G400" s="152" t="s">
        <v>2664</v>
      </c>
      <c r="H400" s="487">
        <v>187821167</v>
      </c>
      <c r="I400" s="488">
        <v>33565932.850000001</v>
      </c>
      <c r="J400" s="152"/>
      <c r="K400" s="487">
        <v>18804561</v>
      </c>
      <c r="L400" s="487">
        <v>31458676</v>
      </c>
      <c r="M400" s="488">
        <v>371347749.06999999</v>
      </c>
      <c r="N400" s="153">
        <v>393</v>
      </c>
      <c r="O400" s="152" t="s">
        <v>2665</v>
      </c>
      <c r="P400" s="152" t="s">
        <v>2666</v>
      </c>
      <c r="Q400" s="152" t="s">
        <v>2667</v>
      </c>
      <c r="R400" s="488"/>
      <c r="S400" s="153">
        <f t="shared" si="6"/>
        <v>271650336.85000002</v>
      </c>
      <c r="T400" s="153">
        <v>118501973.22</v>
      </c>
      <c r="U400" s="153">
        <v>615478509</v>
      </c>
      <c r="V400" s="153">
        <v>18343000</v>
      </c>
      <c r="W400" s="153">
        <v>1023973819.0700001</v>
      </c>
      <c r="X400" s="153">
        <v>636520871</v>
      </c>
      <c r="Y400" s="153">
        <v>462335174</v>
      </c>
      <c r="Z400" s="153">
        <v>0</v>
      </c>
      <c r="AA400" s="153">
        <v>1098856045</v>
      </c>
      <c r="AB400" s="153">
        <v>507707266.14999998</v>
      </c>
      <c r="AC400" s="153">
        <v>324636794.63</v>
      </c>
      <c r="AD400" s="153">
        <v>0</v>
      </c>
      <c r="AE400" s="153">
        <v>832344060.77999997</v>
      </c>
      <c r="AF400" s="489">
        <v>191629758.28999999</v>
      </c>
    </row>
    <row r="401" spans="1:32">
      <c r="A401" s="487">
        <v>394</v>
      </c>
      <c r="B401" s="152">
        <v>4</v>
      </c>
      <c r="C401" s="152"/>
      <c r="D401" s="152" t="s">
        <v>2663</v>
      </c>
      <c r="E401" s="152" t="s">
        <v>1836</v>
      </c>
      <c r="F401" s="487">
        <v>80436402</v>
      </c>
      <c r="G401" s="152" t="s">
        <v>2668</v>
      </c>
      <c r="H401" s="488">
        <v>85359753.700000003</v>
      </c>
      <c r="I401" s="487">
        <v>24803702</v>
      </c>
      <c r="J401" s="152"/>
      <c r="K401" s="488">
        <v>10451346.859999999</v>
      </c>
      <c r="L401" s="487">
        <v>7851973</v>
      </c>
      <c r="M401" s="488">
        <v>222146597.09</v>
      </c>
      <c r="N401" s="153">
        <v>394</v>
      </c>
      <c r="O401" s="152" t="s">
        <v>2665</v>
      </c>
      <c r="P401" s="152" t="s">
        <v>2666</v>
      </c>
      <c r="Q401" s="152" t="s">
        <v>2669</v>
      </c>
      <c r="R401" s="488"/>
      <c r="S401" s="153">
        <f t="shared" si="6"/>
        <v>128466775.56</v>
      </c>
      <c r="T401" s="153">
        <v>104131168.39</v>
      </c>
      <c r="U401" s="153">
        <v>506599908</v>
      </c>
      <c r="V401" s="153">
        <v>23202000</v>
      </c>
      <c r="W401" s="153">
        <v>762399851.95000005</v>
      </c>
      <c r="X401" s="153">
        <v>511366043</v>
      </c>
      <c r="Y401" s="153">
        <v>326825917</v>
      </c>
      <c r="Z401" s="153">
        <v>0</v>
      </c>
      <c r="AA401" s="153">
        <v>838191960</v>
      </c>
      <c r="AB401" s="153">
        <v>433456918</v>
      </c>
      <c r="AC401" s="153">
        <v>213313210</v>
      </c>
      <c r="AD401" s="153">
        <v>0</v>
      </c>
      <c r="AE401" s="153">
        <v>646770128</v>
      </c>
      <c r="AF401" s="489">
        <v>115629723.95</v>
      </c>
    </row>
    <row r="402" spans="1:32">
      <c r="A402" s="487">
        <v>395</v>
      </c>
      <c r="B402" s="152">
        <v>4</v>
      </c>
      <c r="C402" s="152"/>
      <c r="D402" s="152" t="s">
        <v>2663</v>
      </c>
      <c r="E402" s="152" t="s">
        <v>1840</v>
      </c>
      <c r="F402" s="487">
        <v>80436501</v>
      </c>
      <c r="G402" s="152" t="s">
        <v>2670</v>
      </c>
      <c r="H402" s="488">
        <v>130464774.69</v>
      </c>
      <c r="I402" s="487">
        <v>160343</v>
      </c>
      <c r="J402" s="152"/>
      <c r="K402" s="152">
        <v>0</v>
      </c>
      <c r="L402" s="152">
        <v>0</v>
      </c>
      <c r="M402" s="488">
        <v>154519583.03999999</v>
      </c>
      <c r="N402" s="153">
        <v>395</v>
      </c>
      <c r="O402" s="152" t="s">
        <v>2665</v>
      </c>
      <c r="P402" s="152" t="s">
        <v>2666</v>
      </c>
      <c r="Q402" s="152" t="s">
        <v>2671</v>
      </c>
      <c r="R402" s="488"/>
      <c r="S402" s="153">
        <f t="shared" si="6"/>
        <v>130625117.69</v>
      </c>
      <c r="T402" s="153">
        <v>23894465.350000001</v>
      </c>
      <c r="U402" s="153">
        <v>273141600</v>
      </c>
      <c r="V402" s="153">
        <v>19690000</v>
      </c>
      <c r="W402" s="153">
        <v>447351183.04000002</v>
      </c>
      <c r="X402" s="153">
        <v>282248148.07999998</v>
      </c>
      <c r="Y402" s="153">
        <v>227363000</v>
      </c>
      <c r="Z402" s="153">
        <v>0</v>
      </c>
      <c r="AA402" s="153">
        <v>509611148.07999998</v>
      </c>
      <c r="AB402" s="153">
        <v>209061002.16</v>
      </c>
      <c r="AC402" s="153">
        <v>133256592.91</v>
      </c>
      <c r="AD402" s="153">
        <v>0</v>
      </c>
      <c r="AE402" s="153">
        <v>342317595.06999999</v>
      </c>
      <c r="AF402" s="489">
        <v>105033587.97</v>
      </c>
    </row>
    <row r="403" spans="1:32">
      <c r="A403" s="487">
        <v>396</v>
      </c>
      <c r="B403" s="152">
        <v>4</v>
      </c>
      <c r="C403" s="152"/>
      <c r="D403" s="152" t="s">
        <v>2663</v>
      </c>
      <c r="E403" s="152" t="s">
        <v>1840</v>
      </c>
      <c r="F403" s="487">
        <v>80436502</v>
      </c>
      <c r="G403" s="152" t="s">
        <v>2672</v>
      </c>
      <c r="H403" s="488">
        <v>112809600.28</v>
      </c>
      <c r="I403" s="488">
        <v>6369564.5999999996</v>
      </c>
      <c r="J403" s="152"/>
      <c r="K403" s="152">
        <v>0</v>
      </c>
      <c r="L403" s="152">
        <v>0</v>
      </c>
      <c r="M403" s="488">
        <v>190609757.27000001</v>
      </c>
      <c r="N403" s="153">
        <v>396</v>
      </c>
      <c r="O403" s="152" t="s">
        <v>2665</v>
      </c>
      <c r="P403" s="152" t="s">
        <v>2666</v>
      </c>
      <c r="Q403" s="152" t="s">
        <v>2673</v>
      </c>
      <c r="R403" s="488"/>
      <c r="S403" s="153">
        <f t="shared" si="6"/>
        <v>119179164.88</v>
      </c>
      <c r="T403" s="153">
        <v>71430592.390000001</v>
      </c>
      <c r="U403" s="153">
        <v>378413080</v>
      </c>
      <c r="V403" s="153">
        <v>21308000</v>
      </c>
      <c r="W403" s="153">
        <v>590330837.26999998</v>
      </c>
      <c r="X403" s="153">
        <v>329903080</v>
      </c>
      <c r="Y403" s="153">
        <v>283062000</v>
      </c>
      <c r="Z403" s="153">
        <v>0</v>
      </c>
      <c r="AA403" s="153">
        <v>612965080</v>
      </c>
      <c r="AB403" s="153">
        <v>278312922</v>
      </c>
      <c r="AC403" s="153">
        <v>182738050</v>
      </c>
      <c r="AD403" s="153">
        <v>0</v>
      </c>
      <c r="AE403" s="153">
        <v>461050972</v>
      </c>
      <c r="AF403" s="489">
        <v>129279865.27</v>
      </c>
    </row>
    <row r="404" spans="1:32">
      <c r="A404" s="487">
        <v>397</v>
      </c>
      <c r="B404" s="152">
        <v>4</v>
      </c>
      <c r="C404" s="152"/>
      <c r="D404" s="152" t="s">
        <v>2663</v>
      </c>
      <c r="E404" s="152" t="s">
        <v>1840</v>
      </c>
      <c r="F404" s="487">
        <v>80436503</v>
      </c>
      <c r="G404" s="152" t="s">
        <v>2674</v>
      </c>
      <c r="H404" s="488">
        <v>96396038.049999997</v>
      </c>
      <c r="I404" s="488">
        <v>16317714.32</v>
      </c>
      <c r="J404" s="152"/>
      <c r="K404" s="152">
        <v>0</v>
      </c>
      <c r="L404" s="487">
        <v>1800000</v>
      </c>
      <c r="M404" s="488">
        <v>184197852.06999999</v>
      </c>
      <c r="N404" s="153">
        <v>397</v>
      </c>
      <c r="O404" s="152" t="s">
        <v>2665</v>
      </c>
      <c r="P404" s="152" t="s">
        <v>2666</v>
      </c>
      <c r="Q404" s="152" t="s">
        <v>2675</v>
      </c>
      <c r="R404" s="488"/>
      <c r="S404" s="153">
        <f t="shared" si="6"/>
        <v>114513752.37</v>
      </c>
      <c r="T404" s="153">
        <v>69684099.700000003</v>
      </c>
      <c r="U404" s="153">
        <v>418050008</v>
      </c>
      <c r="V404" s="153">
        <v>22624000</v>
      </c>
      <c r="W404" s="153">
        <v>624871860.07000005</v>
      </c>
      <c r="X404" s="153">
        <v>366849660</v>
      </c>
      <c r="Y404" s="153">
        <v>250040350</v>
      </c>
      <c r="Z404" s="153">
        <v>0</v>
      </c>
      <c r="AA404" s="153">
        <v>616890010</v>
      </c>
      <c r="AB404" s="153">
        <v>288947156.60000002</v>
      </c>
      <c r="AC404" s="153">
        <v>139395984.34</v>
      </c>
      <c r="AD404" s="153">
        <v>0</v>
      </c>
      <c r="AE404" s="153">
        <v>428343140.94</v>
      </c>
      <c r="AF404" s="489">
        <v>196528719.13</v>
      </c>
    </row>
    <row r="405" spans="1:32">
      <c r="A405" s="487">
        <v>398</v>
      </c>
      <c r="B405" s="152">
        <v>4</v>
      </c>
      <c r="C405" s="152"/>
      <c r="D405" s="152" t="s">
        <v>2663</v>
      </c>
      <c r="E405" s="152" t="s">
        <v>1840</v>
      </c>
      <c r="F405" s="487">
        <v>80436504</v>
      </c>
      <c r="G405" s="152" t="s">
        <v>2676</v>
      </c>
      <c r="H405" s="488">
        <v>88937821.099999994</v>
      </c>
      <c r="I405" s="487">
        <v>1759049</v>
      </c>
      <c r="J405" s="152"/>
      <c r="K405" s="152">
        <v>0</v>
      </c>
      <c r="L405" s="152">
        <v>0</v>
      </c>
      <c r="M405" s="488">
        <v>146758670.58000001</v>
      </c>
      <c r="N405" s="153">
        <v>398</v>
      </c>
      <c r="O405" s="152" t="s">
        <v>2665</v>
      </c>
      <c r="P405" s="152" t="s">
        <v>2666</v>
      </c>
      <c r="Q405" s="152" t="s">
        <v>2677</v>
      </c>
      <c r="R405" s="488"/>
      <c r="S405" s="153">
        <f t="shared" si="6"/>
        <v>90696870.099999994</v>
      </c>
      <c r="T405" s="153">
        <v>56061800.479999997</v>
      </c>
      <c r="U405" s="153">
        <v>199913850</v>
      </c>
      <c r="V405" s="153">
        <v>18126000</v>
      </c>
      <c r="W405" s="153">
        <v>364798520.57999998</v>
      </c>
      <c r="X405" s="153">
        <v>245432412.56</v>
      </c>
      <c r="Y405" s="153">
        <v>141905000</v>
      </c>
      <c r="Z405" s="153">
        <v>0</v>
      </c>
      <c r="AA405" s="153">
        <v>387337412.56</v>
      </c>
      <c r="AB405" s="153">
        <v>129179967.45</v>
      </c>
      <c r="AC405" s="153">
        <v>93563327.689999998</v>
      </c>
      <c r="AD405" s="153">
        <v>0</v>
      </c>
      <c r="AE405" s="153">
        <v>222743295.13999999</v>
      </c>
      <c r="AF405" s="489">
        <v>142055225.44</v>
      </c>
    </row>
    <row r="406" spans="1:32">
      <c r="A406" s="487">
        <v>399</v>
      </c>
      <c r="B406" s="152">
        <v>4</v>
      </c>
      <c r="C406" s="152"/>
      <c r="D406" s="152" t="s">
        <v>2663</v>
      </c>
      <c r="E406" s="152" t="s">
        <v>1840</v>
      </c>
      <c r="F406" s="487">
        <v>80436505</v>
      </c>
      <c r="G406" s="152" t="s">
        <v>2678</v>
      </c>
      <c r="H406" s="152">
        <v>0</v>
      </c>
      <c r="I406" s="488">
        <v>92159903.700000003</v>
      </c>
      <c r="J406" s="152"/>
      <c r="K406" s="152">
        <v>0</v>
      </c>
      <c r="L406" s="152">
        <v>0</v>
      </c>
      <c r="M406" s="488">
        <v>156681263.84</v>
      </c>
      <c r="N406" s="153">
        <v>399</v>
      </c>
      <c r="O406" s="152" t="s">
        <v>2665</v>
      </c>
      <c r="P406" s="152" t="s">
        <v>2666</v>
      </c>
      <c r="Q406" s="152" t="s">
        <v>2679</v>
      </c>
      <c r="R406" s="488"/>
      <c r="S406" s="153">
        <f t="shared" si="6"/>
        <v>92159903.700000003</v>
      </c>
      <c r="T406" s="153">
        <v>64521360.140000001</v>
      </c>
      <c r="U406" s="153">
        <v>229719810</v>
      </c>
      <c r="V406" s="153">
        <v>26723000</v>
      </c>
      <c r="W406" s="153">
        <v>413124073.83999997</v>
      </c>
      <c r="X406" s="153">
        <v>254586835.56</v>
      </c>
      <c r="Y406" s="153">
        <v>170929684.44</v>
      </c>
      <c r="Z406" s="153">
        <v>0</v>
      </c>
      <c r="AA406" s="153">
        <v>425516520</v>
      </c>
      <c r="AB406" s="153">
        <v>191134788.91</v>
      </c>
      <c r="AC406" s="153">
        <v>76889554.120000005</v>
      </c>
      <c r="AD406" s="153">
        <v>0</v>
      </c>
      <c r="AE406" s="153">
        <v>268024343.03</v>
      </c>
      <c r="AF406" s="489">
        <v>145099730.81</v>
      </c>
    </row>
    <row r="407" spans="1:32">
      <c r="A407" s="487">
        <v>400</v>
      </c>
      <c r="B407" s="152">
        <v>4</v>
      </c>
      <c r="C407" s="152"/>
      <c r="D407" s="152" t="s">
        <v>2663</v>
      </c>
      <c r="E407" s="152" t="s">
        <v>1840</v>
      </c>
      <c r="F407" s="487">
        <v>80436506</v>
      </c>
      <c r="G407" s="152" t="s">
        <v>2680</v>
      </c>
      <c r="H407" s="488">
        <v>162177366.30000001</v>
      </c>
      <c r="I407" s="488">
        <v>5754045.0800000001</v>
      </c>
      <c r="J407" s="152"/>
      <c r="K407" s="152">
        <v>0</v>
      </c>
      <c r="L407" s="152">
        <v>0</v>
      </c>
      <c r="M407" s="488">
        <v>232307060.72</v>
      </c>
      <c r="N407" s="153">
        <v>400</v>
      </c>
      <c r="O407" s="152" t="s">
        <v>2665</v>
      </c>
      <c r="P407" s="152" t="s">
        <v>2666</v>
      </c>
      <c r="Q407" s="152" t="s">
        <v>2681</v>
      </c>
      <c r="R407" s="488"/>
      <c r="S407" s="153">
        <f t="shared" si="6"/>
        <v>167931411.38000003</v>
      </c>
      <c r="T407" s="153">
        <v>64375649.340000004</v>
      </c>
      <c r="U407" s="153">
        <v>334390574</v>
      </c>
      <c r="V407" s="153">
        <v>12577238</v>
      </c>
      <c r="W407" s="153">
        <v>579274872.72000003</v>
      </c>
      <c r="X407" s="153">
        <v>357961633</v>
      </c>
      <c r="Y407" s="153">
        <v>284984878</v>
      </c>
      <c r="Z407" s="153">
        <v>0</v>
      </c>
      <c r="AA407" s="153">
        <v>642946511</v>
      </c>
      <c r="AB407" s="153">
        <v>287372002</v>
      </c>
      <c r="AC407" s="153">
        <v>151989658</v>
      </c>
      <c r="AD407" s="153">
        <v>0</v>
      </c>
      <c r="AE407" s="153">
        <v>439361660</v>
      </c>
      <c r="AF407" s="489">
        <v>139913212.72</v>
      </c>
    </row>
    <row r="408" spans="1:32">
      <c r="A408" s="487">
        <v>401</v>
      </c>
      <c r="B408" s="152">
        <v>4</v>
      </c>
      <c r="C408" s="152"/>
      <c r="D408" s="152" t="s">
        <v>2663</v>
      </c>
      <c r="E408" s="152" t="s">
        <v>1840</v>
      </c>
      <c r="F408" s="487">
        <v>80436507</v>
      </c>
      <c r="G408" s="152" t="s">
        <v>2682</v>
      </c>
      <c r="H408" s="488">
        <v>117704450.34</v>
      </c>
      <c r="I408" s="488">
        <v>10980763.279999999</v>
      </c>
      <c r="J408" s="152"/>
      <c r="K408" s="152">
        <v>0</v>
      </c>
      <c r="L408" s="152">
        <v>0</v>
      </c>
      <c r="M408" s="488">
        <v>209012078.13999999</v>
      </c>
      <c r="N408" s="153">
        <v>401</v>
      </c>
      <c r="O408" s="152" t="s">
        <v>2665</v>
      </c>
      <c r="P408" s="152" t="s">
        <v>2666</v>
      </c>
      <c r="Q408" s="152" t="s">
        <v>2683</v>
      </c>
      <c r="R408" s="488"/>
      <c r="S408" s="153">
        <f t="shared" si="6"/>
        <v>128685213.62</v>
      </c>
      <c r="T408" s="153">
        <v>80326864.519999996</v>
      </c>
      <c r="U408" s="153">
        <v>406710490</v>
      </c>
      <c r="V408" s="153">
        <v>21322000</v>
      </c>
      <c r="W408" s="153">
        <v>637044568.13999999</v>
      </c>
      <c r="X408" s="153">
        <v>408111322</v>
      </c>
      <c r="Y408" s="153">
        <v>255798000</v>
      </c>
      <c r="Z408" s="153">
        <v>0</v>
      </c>
      <c r="AA408" s="153">
        <v>663909322</v>
      </c>
      <c r="AB408" s="153">
        <v>353583852.80000001</v>
      </c>
      <c r="AC408" s="153">
        <v>153086184.34</v>
      </c>
      <c r="AD408" s="153">
        <v>0</v>
      </c>
      <c r="AE408" s="153">
        <v>506670037.13999999</v>
      </c>
      <c r="AF408" s="490">
        <v>130374531</v>
      </c>
    </row>
    <row r="409" spans="1:32">
      <c r="A409" s="487">
        <v>402</v>
      </c>
      <c r="B409" s="152">
        <v>4</v>
      </c>
      <c r="C409" s="152"/>
      <c r="D409" s="152" t="s">
        <v>2663</v>
      </c>
      <c r="E409" s="152" t="s">
        <v>1840</v>
      </c>
      <c r="F409" s="487">
        <v>80436508</v>
      </c>
      <c r="G409" s="152" t="s">
        <v>2684</v>
      </c>
      <c r="H409" s="488">
        <v>228558088.44999999</v>
      </c>
      <c r="I409" s="488">
        <v>5321842.63</v>
      </c>
      <c r="J409" s="152"/>
      <c r="K409" s="152">
        <v>0</v>
      </c>
      <c r="L409" s="152">
        <v>0</v>
      </c>
      <c r="M409" s="488">
        <v>302314104.05000001</v>
      </c>
      <c r="N409" s="153">
        <v>402</v>
      </c>
      <c r="O409" s="152" t="s">
        <v>2665</v>
      </c>
      <c r="P409" s="152" t="s">
        <v>2666</v>
      </c>
      <c r="Q409" s="152" t="s">
        <v>2685</v>
      </c>
      <c r="R409" s="488"/>
      <c r="S409" s="153">
        <f t="shared" si="6"/>
        <v>233879931.07999998</v>
      </c>
      <c r="T409" s="153">
        <v>68434172.969999999</v>
      </c>
      <c r="U409" s="153">
        <v>424474870</v>
      </c>
      <c r="V409" s="153">
        <v>17173000</v>
      </c>
      <c r="W409" s="153">
        <v>743961974.04999995</v>
      </c>
      <c r="X409" s="153">
        <v>438930476.44999999</v>
      </c>
      <c r="Y409" s="153">
        <v>341091000</v>
      </c>
      <c r="Z409" s="153">
        <v>0</v>
      </c>
      <c r="AA409" s="153">
        <v>780021476.45000005</v>
      </c>
      <c r="AB409" s="153">
        <v>329813104.19999999</v>
      </c>
      <c r="AC409" s="153">
        <v>124102843</v>
      </c>
      <c r="AD409" s="153">
        <v>0</v>
      </c>
      <c r="AE409" s="153">
        <v>453915947.19999999</v>
      </c>
      <c r="AF409" s="489">
        <v>290046026.85000002</v>
      </c>
    </row>
    <row r="410" spans="1:32">
      <c r="A410" s="487">
        <v>403</v>
      </c>
      <c r="B410" s="152">
        <v>4</v>
      </c>
      <c r="C410" s="152"/>
      <c r="D410" s="152" t="s">
        <v>2663</v>
      </c>
      <c r="E410" s="152" t="s">
        <v>1840</v>
      </c>
      <c r="F410" s="487">
        <v>80436509</v>
      </c>
      <c r="G410" s="152" t="s">
        <v>2686</v>
      </c>
      <c r="H410" s="488">
        <v>80203018.930000007</v>
      </c>
      <c r="I410" s="488">
        <v>12016511.58</v>
      </c>
      <c r="J410" s="152"/>
      <c r="K410" s="152">
        <v>0</v>
      </c>
      <c r="L410" s="487">
        <v>11172630</v>
      </c>
      <c r="M410" s="488">
        <v>181865183.46000001</v>
      </c>
      <c r="N410" s="153">
        <v>403</v>
      </c>
      <c r="O410" s="152" t="s">
        <v>2665</v>
      </c>
      <c r="P410" s="152" t="s">
        <v>2666</v>
      </c>
      <c r="Q410" s="152" t="s">
        <v>2687</v>
      </c>
      <c r="R410" s="488"/>
      <c r="S410" s="153">
        <f t="shared" si="6"/>
        <v>103392160.51000001</v>
      </c>
      <c r="T410" s="153">
        <v>78473022.950000003</v>
      </c>
      <c r="U410" s="153">
        <v>411322870</v>
      </c>
      <c r="V410" s="153">
        <v>23131000</v>
      </c>
      <c r="W410" s="153">
        <v>616319053.46000004</v>
      </c>
      <c r="X410" s="153">
        <v>379674183.47000003</v>
      </c>
      <c r="Y410" s="153">
        <v>263005000</v>
      </c>
      <c r="Z410" s="153">
        <v>0</v>
      </c>
      <c r="AA410" s="153">
        <v>642679183.47000003</v>
      </c>
      <c r="AB410" s="153">
        <v>314773308.45999998</v>
      </c>
      <c r="AC410" s="153">
        <v>194282504.09</v>
      </c>
      <c r="AD410" s="153">
        <v>0</v>
      </c>
      <c r="AE410" s="153">
        <v>509055812.55000001</v>
      </c>
      <c r="AF410" s="489">
        <v>107263240.91</v>
      </c>
    </row>
    <row r="411" spans="1:32">
      <c r="A411" s="487">
        <v>404</v>
      </c>
      <c r="B411" s="152">
        <v>4</v>
      </c>
      <c r="C411" s="152"/>
      <c r="D411" s="152" t="s">
        <v>2688</v>
      </c>
      <c r="E411" s="152" t="s">
        <v>1836</v>
      </c>
      <c r="F411" s="487">
        <v>80437401</v>
      </c>
      <c r="G411" s="152" t="s">
        <v>2689</v>
      </c>
      <c r="H411" s="488">
        <v>60818918.899999999</v>
      </c>
      <c r="I411" s="488">
        <v>24898134.25</v>
      </c>
      <c r="J411" s="152"/>
      <c r="K411" s="152">
        <v>0</v>
      </c>
      <c r="L411" s="152">
        <v>0</v>
      </c>
      <c r="M411" s="488">
        <v>213049926.16</v>
      </c>
      <c r="N411" s="153">
        <v>404</v>
      </c>
      <c r="O411" s="152" t="s">
        <v>2665</v>
      </c>
      <c r="P411" s="152" t="s">
        <v>1105</v>
      </c>
      <c r="Q411" s="152" t="s">
        <v>2690</v>
      </c>
      <c r="R411" s="488"/>
      <c r="S411" s="153">
        <f t="shared" si="6"/>
        <v>85717053.150000006</v>
      </c>
      <c r="T411" s="153">
        <v>127332873.01000001</v>
      </c>
      <c r="U411" s="153">
        <v>395265917.63999999</v>
      </c>
      <c r="V411" s="153">
        <v>19061849</v>
      </c>
      <c r="W411" s="153">
        <v>627377692.79999995</v>
      </c>
      <c r="X411" s="153">
        <v>448231990</v>
      </c>
      <c r="Y411" s="153">
        <v>232039170</v>
      </c>
      <c r="Z411" s="153">
        <v>0</v>
      </c>
      <c r="AA411" s="153">
        <v>680271160</v>
      </c>
      <c r="AB411" s="153">
        <v>360985371.02999997</v>
      </c>
      <c r="AC411" s="153">
        <v>190645149.33000001</v>
      </c>
      <c r="AD411" s="153">
        <v>0</v>
      </c>
      <c r="AE411" s="153">
        <v>551630520.36000001</v>
      </c>
      <c r="AF411" s="489">
        <v>75747172.439999998</v>
      </c>
    </row>
    <row r="412" spans="1:32">
      <c r="A412" s="487">
        <v>405</v>
      </c>
      <c r="B412" s="152">
        <v>4</v>
      </c>
      <c r="C412" s="152"/>
      <c r="D412" s="152" t="s">
        <v>2688</v>
      </c>
      <c r="E412" s="152" t="s">
        <v>1836</v>
      </c>
      <c r="F412" s="487">
        <v>80437402</v>
      </c>
      <c r="G412" s="152" t="s">
        <v>2691</v>
      </c>
      <c r="H412" s="488">
        <v>33999775.460000001</v>
      </c>
      <c r="I412" s="488">
        <v>4997945.1399999997</v>
      </c>
      <c r="J412" s="152"/>
      <c r="K412" s="152">
        <v>0</v>
      </c>
      <c r="L412" s="487">
        <v>7000000</v>
      </c>
      <c r="M412" s="487">
        <v>121500240</v>
      </c>
      <c r="N412" s="153">
        <v>405</v>
      </c>
      <c r="O412" s="152" t="s">
        <v>2665</v>
      </c>
      <c r="P412" s="152" t="s">
        <v>1105</v>
      </c>
      <c r="Q412" s="152" t="s">
        <v>2692</v>
      </c>
      <c r="R412" s="487"/>
      <c r="S412" s="153">
        <f t="shared" si="6"/>
        <v>45997720.600000001</v>
      </c>
      <c r="T412" s="153">
        <v>75502519.400000006</v>
      </c>
      <c r="U412" s="153">
        <v>427675383</v>
      </c>
      <c r="V412" s="153">
        <v>19876084</v>
      </c>
      <c r="W412" s="153">
        <v>569051707</v>
      </c>
      <c r="X412" s="153">
        <v>413973730</v>
      </c>
      <c r="Y412" s="153">
        <v>186530750</v>
      </c>
      <c r="Z412" s="153">
        <v>0</v>
      </c>
      <c r="AA412" s="153">
        <v>600504480</v>
      </c>
      <c r="AB412" s="153">
        <v>357846220.57999998</v>
      </c>
      <c r="AC412" s="153">
        <v>145858417.80000001</v>
      </c>
      <c r="AD412" s="153">
        <v>0</v>
      </c>
      <c r="AE412" s="153">
        <v>503704638.38</v>
      </c>
      <c r="AF412" s="489">
        <v>65347068.619999997</v>
      </c>
    </row>
    <row r="413" spans="1:32">
      <c r="A413" s="487">
        <v>406</v>
      </c>
      <c r="B413" s="152">
        <v>4</v>
      </c>
      <c r="C413" s="152"/>
      <c r="D413" s="152" t="s">
        <v>2688</v>
      </c>
      <c r="E413" s="152" t="s">
        <v>1836</v>
      </c>
      <c r="F413" s="487">
        <v>80437403</v>
      </c>
      <c r="G413" s="152" t="s">
        <v>2693</v>
      </c>
      <c r="H413" s="488">
        <v>54981618.969999999</v>
      </c>
      <c r="I413" s="487">
        <v>10003943</v>
      </c>
      <c r="J413" s="152"/>
      <c r="K413" s="152">
        <v>0</v>
      </c>
      <c r="L413" s="152">
        <v>0</v>
      </c>
      <c r="M413" s="488">
        <v>124125703.61</v>
      </c>
      <c r="N413" s="153">
        <v>406</v>
      </c>
      <c r="O413" s="152" t="s">
        <v>2665</v>
      </c>
      <c r="P413" s="152" t="s">
        <v>1105</v>
      </c>
      <c r="Q413" s="152" t="s">
        <v>2694</v>
      </c>
      <c r="R413" s="488"/>
      <c r="S413" s="153">
        <f t="shared" si="6"/>
        <v>64985561.969999999</v>
      </c>
      <c r="T413" s="153">
        <v>59140141.640000001</v>
      </c>
      <c r="U413" s="153">
        <v>377963294.19999999</v>
      </c>
      <c r="V413" s="153">
        <v>19908578</v>
      </c>
      <c r="W413" s="153">
        <v>521997575.81</v>
      </c>
      <c r="X413" s="153">
        <v>389906890.97000003</v>
      </c>
      <c r="Y413" s="153">
        <v>230407850</v>
      </c>
      <c r="Z413" s="153">
        <v>0</v>
      </c>
      <c r="AA413" s="153">
        <v>620314740.97000003</v>
      </c>
      <c r="AB413" s="153">
        <v>323015291.23000002</v>
      </c>
      <c r="AC413" s="153">
        <v>148498988</v>
      </c>
      <c r="AD413" s="153">
        <v>0</v>
      </c>
      <c r="AE413" s="153">
        <v>471514279.23000002</v>
      </c>
      <c r="AF413" s="489">
        <v>50483296.579999998</v>
      </c>
    </row>
    <row r="414" spans="1:32">
      <c r="A414" s="487">
        <v>407</v>
      </c>
      <c r="B414" s="152">
        <v>4</v>
      </c>
      <c r="C414" s="152"/>
      <c r="D414" s="152" t="s">
        <v>2688</v>
      </c>
      <c r="E414" s="152" t="s">
        <v>1836</v>
      </c>
      <c r="F414" s="487">
        <v>80437404</v>
      </c>
      <c r="G414" s="152" t="s">
        <v>2695</v>
      </c>
      <c r="H414" s="487">
        <v>60000000</v>
      </c>
      <c r="I414" s="487">
        <v>10000000</v>
      </c>
      <c r="J414" s="152"/>
      <c r="K414" s="152">
        <v>0</v>
      </c>
      <c r="L414" s="487">
        <v>1940000</v>
      </c>
      <c r="M414" s="488">
        <v>171891579.5</v>
      </c>
      <c r="N414" s="153">
        <v>407</v>
      </c>
      <c r="O414" s="152" t="s">
        <v>2665</v>
      </c>
      <c r="P414" s="152" t="s">
        <v>1105</v>
      </c>
      <c r="Q414" s="152" t="s">
        <v>2696</v>
      </c>
      <c r="R414" s="488"/>
      <c r="S414" s="153">
        <f t="shared" si="6"/>
        <v>71940000</v>
      </c>
      <c r="T414" s="153">
        <v>99951579.5</v>
      </c>
      <c r="U414" s="153">
        <v>359592348</v>
      </c>
      <c r="V414" s="153">
        <v>25000000</v>
      </c>
      <c r="W414" s="153">
        <v>556483927.5</v>
      </c>
      <c r="X414" s="153">
        <v>516422200</v>
      </c>
      <c r="Y414" s="153">
        <v>113669670</v>
      </c>
      <c r="Z414" s="153">
        <v>0</v>
      </c>
      <c r="AA414" s="153">
        <v>630091870</v>
      </c>
      <c r="AB414" s="153">
        <v>381441221.43000001</v>
      </c>
      <c r="AC414" s="153">
        <v>78505136</v>
      </c>
      <c r="AD414" s="153">
        <v>0</v>
      </c>
      <c r="AE414" s="153">
        <v>459946357.43000001</v>
      </c>
      <c r="AF414" s="489">
        <v>96537570.069999993</v>
      </c>
    </row>
    <row r="415" spans="1:32">
      <c r="A415" s="487">
        <v>408</v>
      </c>
      <c r="B415" s="152">
        <v>4</v>
      </c>
      <c r="C415" s="152"/>
      <c r="D415" s="152" t="s">
        <v>2688</v>
      </c>
      <c r="E415" s="152" t="s">
        <v>1840</v>
      </c>
      <c r="F415" s="487">
        <v>80437501</v>
      </c>
      <c r="G415" s="152" t="s">
        <v>2697</v>
      </c>
      <c r="H415" s="488">
        <v>13594224.15</v>
      </c>
      <c r="I415" s="488">
        <v>2697538.5</v>
      </c>
      <c r="J415" s="152"/>
      <c r="K415" s="152">
        <v>0</v>
      </c>
      <c r="L415" s="152">
        <v>0</v>
      </c>
      <c r="M415" s="488">
        <v>60809038.490000002</v>
      </c>
      <c r="N415" s="153">
        <v>408</v>
      </c>
      <c r="O415" s="152" t="s">
        <v>2665</v>
      </c>
      <c r="P415" s="152" t="s">
        <v>1105</v>
      </c>
      <c r="Q415" s="152" t="s">
        <v>2698</v>
      </c>
      <c r="R415" s="488"/>
      <c r="S415" s="153">
        <f t="shared" si="6"/>
        <v>16291762.65</v>
      </c>
      <c r="T415" s="153">
        <v>44517275.840000004</v>
      </c>
      <c r="U415" s="153">
        <v>212393367</v>
      </c>
      <c r="V415" s="153">
        <v>22926425</v>
      </c>
      <c r="W415" s="153">
        <v>296128830.49000001</v>
      </c>
      <c r="X415" s="153">
        <v>244699574.15000001</v>
      </c>
      <c r="Y415" s="153">
        <v>99519330</v>
      </c>
      <c r="Z415" s="153">
        <v>0</v>
      </c>
      <c r="AA415" s="153">
        <v>344218904.14999998</v>
      </c>
      <c r="AB415" s="153">
        <v>195405532.94</v>
      </c>
      <c r="AC415" s="153">
        <v>76635953.549999997</v>
      </c>
      <c r="AD415" s="153">
        <v>0</v>
      </c>
      <c r="AE415" s="153">
        <v>272041486.49000001</v>
      </c>
      <c r="AF415" s="490">
        <v>24087344</v>
      </c>
    </row>
    <row r="416" spans="1:32">
      <c r="A416" s="487">
        <v>409</v>
      </c>
      <c r="B416" s="152">
        <v>4</v>
      </c>
      <c r="C416" s="152"/>
      <c r="D416" s="152" t="s">
        <v>2688</v>
      </c>
      <c r="E416" s="152" t="s">
        <v>1840</v>
      </c>
      <c r="F416" s="487">
        <v>80437502</v>
      </c>
      <c r="G416" s="152" t="s">
        <v>2699</v>
      </c>
      <c r="H416" s="488">
        <v>50108472.299999997</v>
      </c>
      <c r="I416" s="487">
        <v>2834473</v>
      </c>
      <c r="J416" s="152"/>
      <c r="K416" s="152">
        <v>0</v>
      </c>
      <c r="L416" s="152">
        <v>0</v>
      </c>
      <c r="M416" s="488">
        <v>98967680.230000004</v>
      </c>
      <c r="N416" s="153">
        <v>409</v>
      </c>
      <c r="O416" s="152" t="s">
        <v>2665</v>
      </c>
      <c r="P416" s="152" t="s">
        <v>1105</v>
      </c>
      <c r="Q416" s="152" t="s">
        <v>2700</v>
      </c>
      <c r="R416" s="488"/>
      <c r="S416" s="153">
        <f t="shared" si="6"/>
        <v>52942945.299999997</v>
      </c>
      <c r="T416" s="153">
        <v>46024734.93</v>
      </c>
      <c r="U416" s="153">
        <v>191678456.5</v>
      </c>
      <c r="V416" s="153">
        <v>21228345</v>
      </c>
      <c r="W416" s="153">
        <v>311874481.73000002</v>
      </c>
      <c r="X416" s="153">
        <v>229184606.28999999</v>
      </c>
      <c r="Y416" s="153">
        <v>160704701.91999999</v>
      </c>
      <c r="Z416" s="153">
        <v>0</v>
      </c>
      <c r="AA416" s="153">
        <v>389889308.20999998</v>
      </c>
      <c r="AB416" s="153">
        <v>163128806.38</v>
      </c>
      <c r="AC416" s="153">
        <v>92879518</v>
      </c>
      <c r="AD416" s="153">
        <v>0</v>
      </c>
      <c r="AE416" s="153">
        <v>256008324.38</v>
      </c>
      <c r="AF416" s="489">
        <v>55866157.350000001</v>
      </c>
    </row>
    <row r="417" spans="1:32">
      <c r="A417" s="487">
        <v>410</v>
      </c>
      <c r="B417" s="152">
        <v>4</v>
      </c>
      <c r="C417" s="152"/>
      <c r="D417" s="152" t="s">
        <v>2688</v>
      </c>
      <c r="E417" s="152" t="s">
        <v>1840</v>
      </c>
      <c r="F417" s="487">
        <v>80437503</v>
      </c>
      <c r="G417" s="152" t="s">
        <v>2701</v>
      </c>
      <c r="H417" s="488">
        <v>68130845.370000005</v>
      </c>
      <c r="I417" s="488">
        <v>934807.5</v>
      </c>
      <c r="J417" s="152"/>
      <c r="K417" s="152">
        <v>0</v>
      </c>
      <c r="L417" s="152">
        <v>0</v>
      </c>
      <c r="M417" s="488">
        <v>141631203.61000001</v>
      </c>
      <c r="N417" s="153">
        <v>410</v>
      </c>
      <c r="O417" s="152" t="s">
        <v>2665</v>
      </c>
      <c r="P417" s="152" t="s">
        <v>1105</v>
      </c>
      <c r="Q417" s="152" t="s">
        <v>2702</v>
      </c>
      <c r="R417" s="488"/>
      <c r="S417" s="153">
        <f t="shared" si="6"/>
        <v>69065652.870000005</v>
      </c>
      <c r="T417" s="153">
        <v>72565550.739999995</v>
      </c>
      <c r="U417" s="153">
        <v>320701694</v>
      </c>
      <c r="V417" s="153">
        <v>17177000</v>
      </c>
      <c r="W417" s="153">
        <v>479509897.61000001</v>
      </c>
      <c r="X417" s="153">
        <v>326367964</v>
      </c>
      <c r="Y417" s="153">
        <v>213418336</v>
      </c>
      <c r="Z417" s="153">
        <v>0</v>
      </c>
      <c r="AA417" s="153">
        <v>539786300</v>
      </c>
      <c r="AB417" s="153">
        <v>287641184.00999999</v>
      </c>
      <c r="AC417" s="153">
        <v>122027082.09</v>
      </c>
      <c r="AD417" s="153">
        <v>0</v>
      </c>
      <c r="AE417" s="153">
        <v>409668266.10000002</v>
      </c>
      <c r="AF417" s="489">
        <v>69841631.510000005</v>
      </c>
    </row>
    <row r="418" spans="1:32">
      <c r="A418" s="487">
        <v>411</v>
      </c>
      <c r="B418" s="152">
        <v>4</v>
      </c>
      <c r="C418" s="152"/>
      <c r="D418" s="152" t="s">
        <v>2688</v>
      </c>
      <c r="E418" s="152" t="s">
        <v>1840</v>
      </c>
      <c r="F418" s="487">
        <v>80437504</v>
      </c>
      <c r="G418" s="152" t="s">
        <v>2703</v>
      </c>
      <c r="H418" s="488">
        <v>7035469.8700000001</v>
      </c>
      <c r="I418" s="488">
        <v>4541642.4800000004</v>
      </c>
      <c r="J418" s="152"/>
      <c r="K418" s="152">
        <v>0</v>
      </c>
      <c r="L418" s="152">
        <v>0</v>
      </c>
      <c r="M418" s="488">
        <v>113275339.34</v>
      </c>
      <c r="N418" s="153">
        <v>411</v>
      </c>
      <c r="O418" s="152" t="s">
        <v>2665</v>
      </c>
      <c r="P418" s="152" t="s">
        <v>1105</v>
      </c>
      <c r="Q418" s="152" t="s">
        <v>2704</v>
      </c>
      <c r="R418" s="488"/>
      <c r="S418" s="153">
        <f t="shared" si="6"/>
        <v>11577112.350000001</v>
      </c>
      <c r="T418" s="153">
        <v>101698226.98999999</v>
      </c>
      <c r="U418" s="153">
        <v>319905836.06</v>
      </c>
      <c r="V418" s="153">
        <v>17467055</v>
      </c>
      <c r="W418" s="153">
        <v>450648230.39999998</v>
      </c>
      <c r="X418" s="153">
        <v>330127630</v>
      </c>
      <c r="Y418" s="153">
        <v>182953000</v>
      </c>
      <c r="Z418" s="153">
        <v>0</v>
      </c>
      <c r="AA418" s="153">
        <v>513080630</v>
      </c>
      <c r="AB418" s="153">
        <v>291776053.88</v>
      </c>
      <c r="AC418" s="153">
        <v>142883281.91</v>
      </c>
      <c r="AD418" s="153">
        <v>0</v>
      </c>
      <c r="AE418" s="153">
        <v>434659335.79000002</v>
      </c>
      <c r="AF418" s="489">
        <v>15988894.609999999</v>
      </c>
    </row>
    <row r="419" spans="1:32">
      <c r="A419" s="487">
        <v>412</v>
      </c>
      <c r="B419" s="152">
        <v>4</v>
      </c>
      <c r="C419" s="152"/>
      <c r="D419" s="152" t="s">
        <v>2705</v>
      </c>
      <c r="E419" s="152" t="s">
        <v>1836</v>
      </c>
      <c r="F419" s="487">
        <v>80438401</v>
      </c>
      <c r="G419" s="152" t="s">
        <v>2706</v>
      </c>
      <c r="H419" s="488">
        <v>146514029.94999999</v>
      </c>
      <c r="I419" s="487">
        <v>31887475</v>
      </c>
      <c r="J419" s="152"/>
      <c r="K419" s="152">
        <v>0</v>
      </c>
      <c r="L419" s="152">
        <v>0</v>
      </c>
      <c r="M419" s="488">
        <v>285381931.62</v>
      </c>
      <c r="N419" s="153">
        <v>412</v>
      </c>
      <c r="O419" s="152" t="s">
        <v>2665</v>
      </c>
      <c r="P419" s="152" t="s">
        <v>2707</v>
      </c>
      <c r="Q419" s="152" t="s">
        <v>2708</v>
      </c>
      <c r="R419" s="488"/>
      <c r="S419" s="153">
        <f t="shared" si="6"/>
        <v>178401504.94999999</v>
      </c>
      <c r="T419" s="153">
        <v>106980426.67</v>
      </c>
      <c r="U419" s="153">
        <v>544489449</v>
      </c>
      <c r="V419" s="153">
        <v>15322250</v>
      </c>
      <c r="W419" s="153">
        <v>845193630.62</v>
      </c>
      <c r="X419" s="153">
        <v>557521890</v>
      </c>
      <c r="Y419" s="153">
        <v>310951000</v>
      </c>
      <c r="Z419" s="153">
        <v>0</v>
      </c>
      <c r="AA419" s="153">
        <v>868472890</v>
      </c>
      <c r="AB419" s="153">
        <v>455593223</v>
      </c>
      <c r="AC419" s="153">
        <v>131347266</v>
      </c>
      <c r="AD419" s="153">
        <v>0</v>
      </c>
      <c r="AE419" s="153">
        <v>586940489</v>
      </c>
      <c r="AF419" s="489">
        <v>258253141.62</v>
      </c>
    </row>
    <row r="420" spans="1:32">
      <c r="A420" s="487">
        <v>413</v>
      </c>
      <c r="B420" s="152">
        <v>4</v>
      </c>
      <c r="C420" s="152"/>
      <c r="D420" s="152" t="s">
        <v>2705</v>
      </c>
      <c r="E420" s="152" t="s">
        <v>1836</v>
      </c>
      <c r="F420" s="487">
        <v>80438402</v>
      </c>
      <c r="G420" s="152" t="s">
        <v>2709</v>
      </c>
      <c r="H420" s="488">
        <v>99794682.640000001</v>
      </c>
      <c r="I420" s="488">
        <v>12098658.970000001</v>
      </c>
      <c r="J420" s="152"/>
      <c r="K420" s="152">
        <v>0</v>
      </c>
      <c r="L420" s="152">
        <v>0</v>
      </c>
      <c r="M420" s="488">
        <v>209639811.50999999</v>
      </c>
      <c r="N420" s="153">
        <v>413</v>
      </c>
      <c r="O420" s="152" t="s">
        <v>2665</v>
      </c>
      <c r="P420" s="152" t="s">
        <v>2707</v>
      </c>
      <c r="Q420" s="152" t="s">
        <v>2710</v>
      </c>
      <c r="R420" s="488"/>
      <c r="S420" s="153">
        <f t="shared" si="6"/>
        <v>111893341.61</v>
      </c>
      <c r="T420" s="153">
        <v>97746469.900000006</v>
      </c>
      <c r="U420" s="153">
        <v>377550700</v>
      </c>
      <c r="V420" s="153">
        <v>24621000</v>
      </c>
      <c r="W420" s="153">
        <v>611811511.50999999</v>
      </c>
      <c r="X420" s="153">
        <v>388130170</v>
      </c>
      <c r="Y420" s="153">
        <v>234634000</v>
      </c>
      <c r="Z420" s="153">
        <v>0</v>
      </c>
      <c r="AA420" s="153">
        <v>622764170</v>
      </c>
      <c r="AB420" s="153">
        <v>316896248</v>
      </c>
      <c r="AC420" s="153">
        <v>179489367</v>
      </c>
      <c r="AD420" s="153">
        <v>0</v>
      </c>
      <c r="AE420" s="153">
        <v>496385615</v>
      </c>
      <c r="AF420" s="489">
        <v>115425896.51000001</v>
      </c>
    </row>
    <row r="421" spans="1:32">
      <c r="A421" s="487">
        <v>414</v>
      </c>
      <c r="B421" s="152">
        <v>4</v>
      </c>
      <c r="C421" s="152"/>
      <c r="D421" s="152" t="s">
        <v>2705</v>
      </c>
      <c r="E421" s="152" t="s">
        <v>1836</v>
      </c>
      <c r="F421" s="487">
        <v>80438403</v>
      </c>
      <c r="G421" s="152" t="s">
        <v>2711</v>
      </c>
      <c r="H421" s="488">
        <v>149342849.47</v>
      </c>
      <c r="I421" s="488">
        <v>154256208.47999999</v>
      </c>
      <c r="J421" s="152"/>
      <c r="K421" s="487">
        <v>6548820</v>
      </c>
      <c r="L421" s="152">
        <v>0</v>
      </c>
      <c r="M421" s="488">
        <v>533519162.16000003</v>
      </c>
      <c r="N421" s="153">
        <v>414</v>
      </c>
      <c r="O421" s="152" t="s">
        <v>2665</v>
      </c>
      <c r="P421" s="152" t="s">
        <v>2707</v>
      </c>
      <c r="Q421" s="152" t="s">
        <v>2712</v>
      </c>
      <c r="R421" s="488"/>
      <c r="S421" s="153">
        <f t="shared" si="6"/>
        <v>310147877.94999999</v>
      </c>
      <c r="T421" s="153">
        <v>229920104.21000001</v>
      </c>
      <c r="U421" s="153">
        <v>790932500</v>
      </c>
      <c r="V421" s="153">
        <v>23035000</v>
      </c>
      <c r="W421" s="153">
        <v>1354035482.1600001</v>
      </c>
      <c r="X421" s="153">
        <v>844041950</v>
      </c>
      <c r="Y421" s="153">
        <v>667604850</v>
      </c>
      <c r="Z421" s="153">
        <v>0</v>
      </c>
      <c r="AA421" s="153">
        <v>1511646800</v>
      </c>
      <c r="AB421" s="153">
        <v>741946530.76999998</v>
      </c>
      <c r="AC421" s="153">
        <v>415490522.98000002</v>
      </c>
      <c r="AD421" s="153">
        <v>0</v>
      </c>
      <c r="AE421" s="153">
        <v>1157437053.75</v>
      </c>
      <c r="AF421" s="489">
        <v>196598428.41</v>
      </c>
    </row>
    <row r="422" spans="1:32">
      <c r="A422" s="487">
        <v>415</v>
      </c>
      <c r="B422" s="152">
        <v>4</v>
      </c>
      <c r="C422" s="152"/>
      <c r="D422" s="152" t="s">
        <v>2705</v>
      </c>
      <c r="E422" s="152" t="s">
        <v>1836</v>
      </c>
      <c r="F422" s="487">
        <v>80438404</v>
      </c>
      <c r="G422" s="152" t="s">
        <v>2713</v>
      </c>
      <c r="H422" s="488">
        <v>200179014.88999999</v>
      </c>
      <c r="I422" s="488">
        <v>121795424.51000001</v>
      </c>
      <c r="J422" s="152"/>
      <c r="K422" s="488">
        <v>45169883.619999997</v>
      </c>
      <c r="L422" s="487">
        <v>14000000</v>
      </c>
      <c r="M422" s="488">
        <v>479844418.24000001</v>
      </c>
      <c r="N422" s="153">
        <v>415</v>
      </c>
      <c r="O422" s="152" t="s">
        <v>2665</v>
      </c>
      <c r="P422" s="152" t="s">
        <v>2707</v>
      </c>
      <c r="Q422" s="152" t="s">
        <v>2714</v>
      </c>
      <c r="R422" s="488"/>
      <c r="S422" s="153">
        <f t="shared" si="6"/>
        <v>381144323.01999998</v>
      </c>
      <c r="T422" s="153">
        <v>143869978.84</v>
      </c>
      <c r="U422" s="153">
        <v>490589347.63999999</v>
      </c>
      <c r="V422" s="153">
        <v>18528466</v>
      </c>
      <c r="W422" s="153">
        <v>1034132115.5</v>
      </c>
      <c r="X422" s="153">
        <v>573543100</v>
      </c>
      <c r="Y422" s="153">
        <v>552432186</v>
      </c>
      <c r="Z422" s="153">
        <v>0</v>
      </c>
      <c r="AA422" s="153">
        <v>1125975286</v>
      </c>
      <c r="AB422" s="153">
        <v>476688901.93000001</v>
      </c>
      <c r="AC422" s="153">
        <v>384523149.61000001</v>
      </c>
      <c r="AD422" s="153">
        <v>0</v>
      </c>
      <c r="AE422" s="153">
        <v>861212051.53999996</v>
      </c>
      <c r="AF422" s="489">
        <v>172920063.96000001</v>
      </c>
    </row>
    <row r="423" spans="1:32">
      <c r="A423" s="487">
        <v>416</v>
      </c>
      <c r="B423" s="152">
        <v>4</v>
      </c>
      <c r="C423" s="152"/>
      <c r="D423" s="152" t="s">
        <v>2705</v>
      </c>
      <c r="E423" s="152" t="s">
        <v>1840</v>
      </c>
      <c r="F423" s="487">
        <v>80438501</v>
      </c>
      <c r="G423" s="152" t="s">
        <v>2715</v>
      </c>
      <c r="H423" s="488">
        <v>130390827.87</v>
      </c>
      <c r="I423" s="488">
        <v>77035736.790000007</v>
      </c>
      <c r="J423" s="152"/>
      <c r="K423" s="487">
        <v>300000</v>
      </c>
      <c r="L423" s="152">
        <v>0</v>
      </c>
      <c r="M423" s="488">
        <v>268902487.63</v>
      </c>
      <c r="N423" s="153">
        <v>416</v>
      </c>
      <c r="O423" s="152" t="s">
        <v>2665</v>
      </c>
      <c r="P423" s="152" t="s">
        <v>2707</v>
      </c>
      <c r="Q423" s="152" t="s">
        <v>2716</v>
      </c>
      <c r="R423" s="488"/>
      <c r="S423" s="153">
        <f t="shared" si="6"/>
        <v>207726564.66000003</v>
      </c>
      <c r="T423" s="153">
        <v>61475922.969999999</v>
      </c>
      <c r="U423" s="153">
        <v>279356000</v>
      </c>
      <c r="V423" s="153">
        <v>21228000</v>
      </c>
      <c r="W423" s="153">
        <v>569786487.63</v>
      </c>
      <c r="X423" s="153">
        <v>312026575.06</v>
      </c>
      <c r="Y423" s="153">
        <v>240833450</v>
      </c>
      <c r="Z423" s="153">
        <v>0</v>
      </c>
      <c r="AA423" s="153">
        <v>552860025.05999994</v>
      </c>
      <c r="AB423" s="153">
        <v>251212576.21000001</v>
      </c>
      <c r="AC423" s="153">
        <v>160817697.63999999</v>
      </c>
      <c r="AD423" s="153">
        <v>0</v>
      </c>
      <c r="AE423" s="153">
        <v>412030273.85000002</v>
      </c>
      <c r="AF423" s="489">
        <v>157756213.78</v>
      </c>
    </row>
    <row r="424" spans="1:32">
      <c r="A424" s="487">
        <v>417</v>
      </c>
      <c r="B424" s="152">
        <v>4</v>
      </c>
      <c r="C424" s="152"/>
      <c r="D424" s="152" t="s">
        <v>2705</v>
      </c>
      <c r="E424" s="152" t="s">
        <v>1840</v>
      </c>
      <c r="F424" s="487">
        <v>80438502</v>
      </c>
      <c r="G424" s="152" t="s">
        <v>2717</v>
      </c>
      <c r="H424" s="488">
        <v>56792374.259999998</v>
      </c>
      <c r="I424" s="487">
        <v>11270223</v>
      </c>
      <c r="J424" s="152"/>
      <c r="K424" s="152">
        <v>0</v>
      </c>
      <c r="L424" s="487">
        <v>2100000</v>
      </c>
      <c r="M424" s="488">
        <v>153541430.25999999</v>
      </c>
      <c r="N424" s="153">
        <v>417</v>
      </c>
      <c r="O424" s="152" t="s">
        <v>2665</v>
      </c>
      <c r="P424" s="152" t="s">
        <v>2707</v>
      </c>
      <c r="Q424" s="152" t="s">
        <v>2718</v>
      </c>
      <c r="R424" s="488"/>
      <c r="S424" s="153">
        <f t="shared" si="6"/>
        <v>70162597.25999999</v>
      </c>
      <c r="T424" s="153">
        <v>83378833</v>
      </c>
      <c r="U424" s="153">
        <v>342076560</v>
      </c>
      <c r="V424" s="153">
        <v>18532000</v>
      </c>
      <c r="W424" s="153">
        <v>514149990.25999999</v>
      </c>
      <c r="X424" s="153">
        <v>285205560</v>
      </c>
      <c r="Y424" s="153">
        <v>261153340</v>
      </c>
      <c r="Z424" s="153">
        <v>0</v>
      </c>
      <c r="AA424" s="153">
        <v>546358900</v>
      </c>
      <c r="AB424" s="153">
        <v>237223345.28999999</v>
      </c>
      <c r="AC424" s="153">
        <v>201474692.25</v>
      </c>
      <c r="AD424" s="153">
        <v>0</v>
      </c>
      <c r="AE424" s="153">
        <v>438698037.54000002</v>
      </c>
      <c r="AF424" s="489">
        <v>75451952.719999999</v>
      </c>
    </row>
    <row r="425" spans="1:32">
      <c r="A425" s="487">
        <v>418</v>
      </c>
      <c r="B425" s="152">
        <v>4</v>
      </c>
      <c r="C425" s="152"/>
      <c r="D425" s="152" t="s">
        <v>2705</v>
      </c>
      <c r="E425" s="152" t="s">
        <v>1840</v>
      </c>
      <c r="F425" s="487">
        <v>80438503</v>
      </c>
      <c r="G425" s="152" t="s">
        <v>2719</v>
      </c>
      <c r="H425" s="487">
        <v>67857230</v>
      </c>
      <c r="I425" s="488">
        <v>3876001.78</v>
      </c>
      <c r="J425" s="152"/>
      <c r="K425" s="488">
        <v>850902.5</v>
      </c>
      <c r="L425" s="487">
        <v>9276000</v>
      </c>
      <c r="M425" s="488">
        <v>149253864.69999999</v>
      </c>
      <c r="N425" s="153">
        <v>418</v>
      </c>
      <c r="O425" s="152" t="s">
        <v>2665</v>
      </c>
      <c r="P425" s="152" t="s">
        <v>2707</v>
      </c>
      <c r="Q425" s="152" t="s">
        <v>2720</v>
      </c>
      <c r="R425" s="488"/>
      <c r="S425" s="153">
        <f t="shared" si="6"/>
        <v>81860134.280000001</v>
      </c>
      <c r="T425" s="153">
        <v>68244632.920000002</v>
      </c>
      <c r="U425" s="153">
        <v>239881810</v>
      </c>
      <c r="V425" s="153">
        <v>22163000</v>
      </c>
      <c r="W425" s="153">
        <v>412149577.19999999</v>
      </c>
      <c r="X425" s="153">
        <v>245892413</v>
      </c>
      <c r="Y425" s="153">
        <v>204326334</v>
      </c>
      <c r="Z425" s="153">
        <v>0</v>
      </c>
      <c r="AA425" s="153">
        <v>450218747</v>
      </c>
      <c r="AB425" s="153">
        <v>201932535.88</v>
      </c>
      <c r="AC425" s="153">
        <v>126800040</v>
      </c>
      <c r="AD425" s="153">
        <v>0</v>
      </c>
      <c r="AE425" s="153">
        <v>328732575.88</v>
      </c>
      <c r="AF425" s="489">
        <v>83417001.319999993</v>
      </c>
    </row>
    <row r="426" spans="1:32">
      <c r="A426" s="487">
        <v>419</v>
      </c>
      <c r="B426" s="152">
        <v>4</v>
      </c>
      <c r="C426" s="152"/>
      <c r="D426" s="152" t="s">
        <v>2705</v>
      </c>
      <c r="E426" s="152" t="s">
        <v>1840</v>
      </c>
      <c r="F426" s="487">
        <v>80438504</v>
      </c>
      <c r="G426" s="152" t="s">
        <v>2721</v>
      </c>
      <c r="H426" s="488">
        <v>41818028.579999998</v>
      </c>
      <c r="I426" s="488">
        <v>11220316.130000001</v>
      </c>
      <c r="J426" s="152"/>
      <c r="K426" s="152">
        <v>0</v>
      </c>
      <c r="L426" s="152">
        <v>0</v>
      </c>
      <c r="M426" s="488">
        <v>113300917.31</v>
      </c>
      <c r="N426" s="153">
        <v>419</v>
      </c>
      <c r="O426" s="152" t="s">
        <v>2665</v>
      </c>
      <c r="P426" s="152" t="s">
        <v>2707</v>
      </c>
      <c r="Q426" s="152" t="s">
        <v>2722</v>
      </c>
      <c r="R426" s="488"/>
      <c r="S426" s="153">
        <f t="shared" si="6"/>
        <v>53038344.710000001</v>
      </c>
      <c r="T426" s="153">
        <v>60262572.600000001</v>
      </c>
      <c r="U426" s="153">
        <v>274722080</v>
      </c>
      <c r="V426" s="153">
        <v>26032000</v>
      </c>
      <c r="W426" s="153">
        <v>414054997.31</v>
      </c>
      <c r="X426" s="153">
        <v>307093028.79000002</v>
      </c>
      <c r="Y426" s="153">
        <v>145394587.12</v>
      </c>
      <c r="Z426" s="153">
        <v>0</v>
      </c>
      <c r="AA426" s="153">
        <v>452487615.91000003</v>
      </c>
      <c r="AB426" s="153">
        <v>243150126.62</v>
      </c>
      <c r="AC426" s="153">
        <v>97760619.780000001</v>
      </c>
      <c r="AD426" s="153">
        <v>0</v>
      </c>
      <c r="AE426" s="153">
        <v>340910746.39999998</v>
      </c>
      <c r="AF426" s="489">
        <v>73144250.909999996</v>
      </c>
    </row>
    <row r="427" spans="1:32">
      <c r="A427" s="487">
        <v>420</v>
      </c>
      <c r="B427" s="152">
        <v>4</v>
      </c>
      <c r="C427" s="152"/>
      <c r="D427" s="152" t="s">
        <v>2705</v>
      </c>
      <c r="E427" s="152" t="s">
        <v>1840</v>
      </c>
      <c r="F427" s="487">
        <v>80438505</v>
      </c>
      <c r="G427" s="152" t="s">
        <v>2723</v>
      </c>
      <c r="H427" s="488">
        <v>121225174.78</v>
      </c>
      <c r="I427" s="488">
        <v>21058379.449999999</v>
      </c>
      <c r="J427" s="152"/>
      <c r="K427" s="488">
        <v>870057.75</v>
      </c>
      <c r="L427" s="152">
        <v>0</v>
      </c>
      <c r="M427" s="488">
        <v>209792954.90000001</v>
      </c>
      <c r="N427" s="153">
        <v>420</v>
      </c>
      <c r="O427" s="152" t="s">
        <v>2665</v>
      </c>
      <c r="P427" s="152" t="s">
        <v>2707</v>
      </c>
      <c r="Q427" s="152" t="s">
        <v>2724</v>
      </c>
      <c r="R427" s="488"/>
      <c r="S427" s="153">
        <f t="shared" si="6"/>
        <v>143153611.97999999</v>
      </c>
      <c r="T427" s="153">
        <v>67509400.670000002</v>
      </c>
      <c r="U427" s="153">
        <v>317215750</v>
      </c>
      <c r="V427" s="153">
        <v>15081647</v>
      </c>
      <c r="W427" s="153">
        <v>542960409.64999998</v>
      </c>
      <c r="X427" s="153">
        <v>289805582</v>
      </c>
      <c r="Y427" s="153">
        <v>327187412</v>
      </c>
      <c r="Z427" s="153">
        <v>0</v>
      </c>
      <c r="AA427" s="153">
        <v>616992994</v>
      </c>
      <c r="AB427" s="153">
        <v>228604300.53999999</v>
      </c>
      <c r="AC427" s="153">
        <v>140743452.84</v>
      </c>
      <c r="AD427" s="153">
        <v>0</v>
      </c>
      <c r="AE427" s="153">
        <v>369347753.38</v>
      </c>
      <c r="AF427" s="489">
        <v>173612656.27000001</v>
      </c>
    </row>
    <row r="428" spans="1:32">
      <c r="A428" s="487">
        <v>421</v>
      </c>
      <c r="B428" s="152">
        <v>4</v>
      </c>
      <c r="C428" s="152"/>
      <c r="D428" s="152" t="s">
        <v>2705</v>
      </c>
      <c r="E428" s="152" t="s">
        <v>1840</v>
      </c>
      <c r="F428" s="487">
        <v>80438506</v>
      </c>
      <c r="G428" s="152" t="s">
        <v>2725</v>
      </c>
      <c r="H428" s="488">
        <v>125952232.23999999</v>
      </c>
      <c r="I428" s="488">
        <v>45312513.299999997</v>
      </c>
      <c r="J428" s="152"/>
      <c r="K428" s="487">
        <v>10435000</v>
      </c>
      <c r="L428" s="487">
        <v>7700000</v>
      </c>
      <c r="M428" s="488">
        <v>243477091.62</v>
      </c>
      <c r="N428" s="153">
        <v>421</v>
      </c>
      <c r="O428" s="152" t="s">
        <v>2665</v>
      </c>
      <c r="P428" s="152" t="s">
        <v>2707</v>
      </c>
      <c r="Q428" s="152" t="s">
        <v>2726</v>
      </c>
      <c r="R428" s="488"/>
      <c r="S428" s="153">
        <f t="shared" si="6"/>
        <v>189399745.53999999</v>
      </c>
      <c r="T428" s="153">
        <v>64512346.079999998</v>
      </c>
      <c r="U428" s="153">
        <v>272496580</v>
      </c>
      <c r="V428" s="153">
        <v>26853000</v>
      </c>
      <c r="W428" s="153">
        <v>553261671.62</v>
      </c>
      <c r="X428" s="153">
        <v>262268080</v>
      </c>
      <c r="Y428" s="153">
        <v>342334940</v>
      </c>
      <c r="Z428" s="153">
        <v>0</v>
      </c>
      <c r="AA428" s="153">
        <v>604603020</v>
      </c>
      <c r="AB428" s="153">
        <v>219765690.84999999</v>
      </c>
      <c r="AC428" s="153">
        <v>212965383.19999999</v>
      </c>
      <c r="AD428" s="153">
        <v>0</v>
      </c>
      <c r="AE428" s="153">
        <v>432731074.05000001</v>
      </c>
      <c r="AF428" s="489">
        <v>120530597.56999999</v>
      </c>
    </row>
    <row r="429" spans="1:32">
      <c r="A429" s="487">
        <v>422</v>
      </c>
      <c r="B429" s="152">
        <v>4</v>
      </c>
      <c r="C429" s="152"/>
      <c r="D429" s="152" t="s">
        <v>2727</v>
      </c>
      <c r="E429" s="152" t="s">
        <v>2069</v>
      </c>
      <c r="F429" s="487">
        <v>80439201</v>
      </c>
      <c r="G429" s="152" t="s">
        <v>2728</v>
      </c>
      <c r="H429" s="488">
        <v>563630729.79999995</v>
      </c>
      <c r="I429" s="488">
        <v>1620155164.3499999</v>
      </c>
      <c r="J429" s="152"/>
      <c r="K429" s="488">
        <v>86317014.25</v>
      </c>
      <c r="L429" s="487">
        <v>58846077</v>
      </c>
      <c r="M429" s="488">
        <v>2795747949.9099998</v>
      </c>
      <c r="N429" s="153">
        <v>422</v>
      </c>
      <c r="O429" s="152" t="s">
        <v>2665</v>
      </c>
      <c r="P429" s="152" t="s">
        <v>1106</v>
      </c>
      <c r="Q429" s="152" t="s">
        <v>2729</v>
      </c>
      <c r="R429" s="488"/>
      <c r="S429" s="153">
        <f t="shared" si="6"/>
        <v>2328948985.3999996</v>
      </c>
      <c r="T429" s="153">
        <v>553115978.75999999</v>
      </c>
      <c r="U429" s="153">
        <v>2092730109.8699999</v>
      </c>
      <c r="V429" s="153">
        <v>67388393.450000003</v>
      </c>
      <c r="W429" s="153">
        <v>5042183467.4799995</v>
      </c>
      <c r="X429" s="153">
        <v>2469233000</v>
      </c>
      <c r="Y429" s="153">
        <v>3039021086</v>
      </c>
      <c r="Z429" s="153">
        <v>10000000</v>
      </c>
      <c r="AA429" s="153">
        <v>5518254086</v>
      </c>
      <c r="AB429" s="153">
        <v>2152588047.4099998</v>
      </c>
      <c r="AC429" s="153">
        <v>1535553885.6199999</v>
      </c>
      <c r="AD429" s="153">
        <v>0</v>
      </c>
      <c r="AE429" s="153">
        <v>3688141933.0300002</v>
      </c>
      <c r="AF429" s="489">
        <v>1354041534.45</v>
      </c>
    </row>
    <row r="430" spans="1:32">
      <c r="A430" s="487">
        <v>423</v>
      </c>
      <c r="B430" s="152">
        <v>4</v>
      </c>
      <c r="C430" s="152"/>
      <c r="D430" s="152" t="s">
        <v>2727</v>
      </c>
      <c r="E430" s="152" t="s">
        <v>1840</v>
      </c>
      <c r="F430" s="487">
        <v>80439501</v>
      </c>
      <c r="G430" s="152" t="s">
        <v>2730</v>
      </c>
      <c r="H430" s="488">
        <v>81379301.969999999</v>
      </c>
      <c r="I430" s="488">
        <v>4780140.96</v>
      </c>
      <c r="J430" s="152"/>
      <c r="K430" s="487">
        <v>2066870</v>
      </c>
      <c r="L430" s="488">
        <v>4399194.5599999996</v>
      </c>
      <c r="M430" s="488">
        <v>170636710.59</v>
      </c>
      <c r="N430" s="153">
        <v>423</v>
      </c>
      <c r="O430" s="152" t="s">
        <v>2665</v>
      </c>
      <c r="P430" s="152" t="s">
        <v>1106</v>
      </c>
      <c r="Q430" s="152" t="s">
        <v>2731</v>
      </c>
      <c r="R430" s="488"/>
      <c r="S430" s="153">
        <f t="shared" si="6"/>
        <v>92625507.489999995</v>
      </c>
      <c r="T430" s="153">
        <v>80078073.099999994</v>
      </c>
      <c r="U430" s="153">
        <v>379902191.75</v>
      </c>
      <c r="V430" s="153">
        <v>12657000</v>
      </c>
      <c r="W430" s="153">
        <v>565262772.34000003</v>
      </c>
      <c r="X430" s="153">
        <v>369807200</v>
      </c>
      <c r="Y430" s="153">
        <v>293985961.97000003</v>
      </c>
      <c r="Z430" s="153">
        <v>0</v>
      </c>
      <c r="AA430" s="153">
        <v>663793161.97000003</v>
      </c>
      <c r="AB430" s="153">
        <v>304436633</v>
      </c>
      <c r="AC430" s="153">
        <v>198454979</v>
      </c>
      <c r="AD430" s="153">
        <v>0</v>
      </c>
      <c r="AE430" s="153">
        <v>502891612</v>
      </c>
      <c r="AF430" s="489">
        <v>62371160.340000004</v>
      </c>
    </row>
    <row r="431" spans="1:32">
      <c r="A431" s="487">
        <v>424</v>
      </c>
      <c r="B431" s="152">
        <v>4</v>
      </c>
      <c r="C431" s="152"/>
      <c r="D431" s="152" t="s">
        <v>2727</v>
      </c>
      <c r="E431" s="152" t="s">
        <v>1840</v>
      </c>
      <c r="F431" s="487">
        <v>80439502</v>
      </c>
      <c r="G431" s="152" t="s">
        <v>2732</v>
      </c>
      <c r="H431" s="488">
        <v>172457299.88999999</v>
      </c>
      <c r="I431" s="488">
        <v>15674296.15</v>
      </c>
      <c r="J431" s="152"/>
      <c r="K431" s="152">
        <v>0</v>
      </c>
      <c r="L431" s="152">
        <v>0</v>
      </c>
      <c r="M431" s="488">
        <v>269041320.44</v>
      </c>
      <c r="N431" s="153">
        <v>424</v>
      </c>
      <c r="O431" s="152" t="s">
        <v>2665</v>
      </c>
      <c r="P431" s="152" t="s">
        <v>1106</v>
      </c>
      <c r="Q431" s="152" t="s">
        <v>2733</v>
      </c>
      <c r="R431" s="488"/>
      <c r="S431" s="153">
        <f t="shared" si="6"/>
        <v>188131596.03999999</v>
      </c>
      <c r="T431" s="153">
        <v>80909724.400000006</v>
      </c>
      <c r="U431" s="153">
        <v>372393141.39999998</v>
      </c>
      <c r="V431" s="153">
        <v>27680000</v>
      </c>
      <c r="W431" s="153">
        <v>669114461.84000003</v>
      </c>
      <c r="X431" s="153">
        <v>352723785</v>
      </c>
      <c r="Y431" s="153">
        <v>397503314.88999999</v>
      </c>
      <c r="Z431" s="153">
        <v>0</v>
      </c>
      <c r="AA431" s="153">
        <v>750227099.88999999</v>
      </c>
      <c r="AB431" s="153">
        <v>301881524.20999998</v>
      </c>
      <c r="AC431" s="153">
        <v>258547422.31</v>
      </c>
      <c r="AD431" s="153">
        <v>0</v>
      </c>
      <c r="AE431" s="153">
        <v>560428946.51999998</v>
      </c>
      <c r="AF431" s="489">
        <v>108685515.31999999</v>
      </c>
    </row>
    <row r="432" spans="1:32">
      <c r="A432" s="487">
        <v>425</v>
      </c>
      <c r="B432" s="152">
        <v>4</v>
      </c>
      <c r="C432" s="152"/>
      <c r="D432" s="152" t="s">
        <v>2727</v>
      </c>
      <c r="E432" s="152" t="s">
        <v>1840</v>
      </c>
      <c r="F432" s="487">
        <v>80439503</v>
      </c>
      <c r="G432" s="152" t="s">
        <v>2734</v>
      </c>
      <c r="H432" s="488">
        <v>77977974.239999995</v>
      </c>
      <c r="I432" s="488">
        <v>22362746.199999999</v>
      </c>
      <c r="J432" s="152"/>
      <c r="K432" s="152">
        <v>0</v>
      </c>
      <c r="L432" s="488">
        <v>4892978.84</v>
      </c>
      <c r="M432" s="488">
        <v>186351691.13999999</v>
      </c>
      <c r="N432" s="153">
        <v>425</v>
      </c>
      <c r="O432" s="152" t="s">
        <v>2665</v>
      </c>
      <c r="P432" s="152" t="s">
        <v>1106</v>
      </c>
      <c r="Q432" s="152" t="s">
        <v>2735</v>
      </c>
      <c r="R432" s="488"/>
      <c r="S432" s="153">
        <f t="shared" si="6"/>
        <v>105233699.28</v>
      </c>
      <c r="T432" s="153">
        <v>81117991.859999999</v>
      </c>
      <c r="U432" s="153">
        <v>324179310.73000002</v>
      </c>
      <c r="V432" s="153">
        <v>12161000</v>
      </c>
      <c r="W432" s="153">
        <v>522692001.87</v>
      </c>
      <c r="X432" s="153">
        <v>398155575</v>
      </c>
      <c r="Y432" s="153">
        <v>222530139</v>
      </c>
      <c r="Z432" s="153">
        <v>0</v>
      </c>
      <c r="AA432" s="153">
        <v>620685714</v>
      </c>
      <c r="AB432" s="153">
        <v>313195408.30000001</v>
      </c>
      <c r="AC432" s="153">
        <v>75696245</v>
      </c>
      <c r="AD432" s="153">
        <v>0</v>
      </c>
      <c r="AE432" s="153">
        <v>388891653.30000001</v>
      </c>
      <c r="AF432" s="489">
        <v>133800348.56999999</v>
      </c>
    </row>
    <row r="433" spans="1:32">
      <c r="A433" s="487">
        <v>426</v>
      </c>
      <c r="B433" s="152">
        <v>4</v>
      </c>
      <c r="C433" s="152"/>
      <c r="D433" s="152" t="s">
        <v>2727</v>
      </c>
      <c r="E433" s="152" t="s">
        <v>1840</v>
      </c>
      <c r="F433" s="487">
        <v>80439504</v>
      </c>
      <c r="G433" s="152" t="s">
        <v>2736</v>
      </c>
      <c r="H433" s="488">
        <v>70438698.010000005</v>
      </c>
      <c r="I433" s="488">
        <v>10151733.17</v>
      </c>
      <c r="J433" s="152"/>
      <c r="K433" s="152">
        <v>0</v>
      </c>
      <c r="L433" s="487">
        <v>22283500</v>
      </c>
      <c r="M433" s="488">
        <v>152412111.63</v>
      </c>
      <c r="N433" s="153">
        <v>426</v>
      </c>
      <c r="O433" s="152" t="s">
        <v>2665</v>
      </c>
      <c r="P433" s="152" t="s">
        <v>1106</v>
      </c>
      <c r="Q433" s="152" t="s">
        <v>2737</v>
      </c>
      <c r="R433" s="488"/>
      <c r="S433" s="153">
        <f t="shared" si="6"/>
        <v>102873931.18000001</v>
      </c>
      <c r="T433" s="153">
        <v>49538180.450000003</v>
      </c>
      <c r="U433" s="153">
        <v>297872262.02999997</v>
      </c>
      <c r="V433" s="153">
        <v>22069999.420000002</v>
      </c>
      <c r="W433" s="153">
        <v>472354373.07999998</v>
      </c>
      <c r="X433" s="153">
        <v>320238798.00999999</v>
      </c>
      <c r="Y433" s="153">
        <v>228834022.18000001</v>
      </c>
      <c r="Z433" s="153">
        <v>0</v>
      </c>
      <c r="AA433" s="153">
        <v>549072820.19000006</v>
      </c>
      <c r="AB433" s="153">
        <v>274945555.20999998</v>
      </c>
      <c r="AC433" s="153">
        <v>119134954.77</v>
      </c>
      <c r="AD433" s="153">
        <v>0</v>
      </c>
      <c r="AE433" s="153">
        <v>394080509.98000002</v>
      </c>
      <c r="AF433" s="489">
        <v>78273863.099999994</v>
      </c>
    </row>
    <row r="434" spans="1:32">
      <c r="A434" s="487">
        <v>427</v>
      </c>
      <c r="B434" s="152">
        <v>4</v>
      </c>
      <c r="C434" s="152"/>
      <c r="D434" s="152" t="s">
        <v>2738</v>
      </c>
      <c r="E434" s="152" t="s">
        <v>1840</v>
      </c>
      <c r="F434" s="487">
        <v>80440501</v>
      </c>
      <c r="G434" s="152" t="s">
        <v>2739</v>
      </c>
      <c r="H434" s="488">
        <v>67520326.540000007</v>
      </c>
      <c r="I434" s="488">
        <v>3623556.21</v>
      </c>
      <c r="J434" s="152"/>
      <c r="K434" s="152">
        <v>0</v>
      </c>
      <c r="L434" s="152">
        <v>0</v>
      </c>
      <c r="M434" s="488">
        <v>101359865.61</v>
      </c>
      <c r="N434" s="153">
        <v>427</v>
      </c>
      <c r="O434" s="152" t="s">
        <v>2665</v>
      </c>
      <c r="P434" s="152" t="s">
        <v>1104</v>
      </c>
      <c r="Q434" s="152" t="s">
        <v>2740</v>
      </c>
      <c r="R434" s="488"/>
      <c r="S434" s="153">
        <f t="shared" si="6"/>
        <v>71143882.75</v>
      </c>
      <c r="T434" s="153">
        <v>30215982.859999999</v>
      </c>
      <c r="U434" s="153">
        <v>139876391.18000001</v>
      </c>
      <c r="V434" s="153">
        <v>27228720.010000002</v>
      </c>
      <c r="W434" s="153">
        <v>268464976.80000001</v>
      </c>
      <c r="X434" s="153">
        <v>125371276</v>
      </c>
      <c r="Y434" s="153">
        <v>180311791</v>
      </c>
      <c r="Z434" s="153">
        <v>0</v>
      </c>
      <c r="AA434" s="153">
        <v>305683067</v>
      </c>
      <c r="AB434" s="153">
        <v>78271698.579999998</v>
      </c>
      <c r="AC434" s="153">
        <v>99384591.950000003</v>
      </c>
      <c r="AD434" s="153">
        <v>0</v>
      </c>
      <c r="AE434" s="153">
        <v>177656290.53</v>
      </c>
      <c r="AF434" s="489">
        <v>90808686.269999996</v>
      </c>
    </row>
    <row r="435" spans="1:32">
      <c r="A435" s="487">
        <v>428</v>
      </c>
      <c r="B435" s="152">
        <v>4</v>
      </c>
      <c r="C435" s="152"/>
      <c r="D435" s="152" t="s">
        <v>2738</v>
      </c>
      <c r="E435" s="152" t="s">
        <v>1840</v>
      </c>
      <c r="F435" s="487">
        <v>80440502</v>
      </c>
      <c r="G435" s="152" t="s">
        <v>2741</v>
      </c>
      <c r="H435" s="488">
        <v>49062741.670000002</v>
      </c>
      <c r="I435" s="152">
        <v>0</v>
      </c>
      <c r="J435" s="152"/>
      <c r="K435" s="152">
        <v>0</v>
      </c>
      <c r="L435" s="152">
        <v>0</v>
      </c>
      <c r="M435" s="488">
        <v>78695256.510000005</v>
      </c>
      <c r="N435" s="153">
        <v>428</v>
      </c>
      <c r="O435" s="152" t="s">
        <v>2665</v>
      </c>
      <c r="P435" s="152" t="s">
        <v>1104</v>
      </c>
      <c r="Q435" s="152" t="s">
        <v>2742</v>
      </c>
      <c r="R435" s="488"/>
      <c r="S435" s="153">
        <f t="shared" si="6"/>
        <v>49062741.670000002</v>
      </c>
      <c r="T435" s="153">
        <v>29632514.84</v>
      </c>
      <c r="U435" s="153">
        <v>79690897.120000005</v>
      </c>
      <c r="V435" s="153">
        <v>21444000</v>
      </c>
      <c r="W435" s="153">
        <v>179830153.63</v>
      </c>
      <c r="X435" s="153">
        <v>101469540</v>
      </c>
      <c r="Y435" s="153">
        <v>117366050</v>
      </c>
      <c r="Z435" s="153">
        <v>0</v>
      </c>
      <c r="AA435" s="153">
        <v>218835590</v>
      </c>
      <c r="AB435" s="153">
        <v>42912335.219999999</v>
      </c>
      <c r="AC435" s="153">
        <v>80278778.920000002</v>
      </c>
      <c r="AD435" s="153">
        <v>0</v>
      </c>
      <c r="AE435" s="153">
        <v>123191114.14</v>
      </c>
      <c r="AF435" s="489">
        <v>56639039.490000002</v>
      </c>
    </row>
    <row r="436" spans="1:32">
      <c r="A436" s="487">
        <v>429</v>
      </c>
      <c r="B436" s="152">
        <v>4</v>
      </c>
      <c r="C436" s="152"/>
      <c r="D436" s="152" t="s">
        <v>2738</v>
      </c>
      <c r="E436" s="152" t="s">
        <v>1840</v>
      </c>
      <c r="F436" s="487">
        <v>80440503</v>
      </c>
      <c r="G436" s="152" t="s">
        <v>2743</v>
      </c>
      <c r="H436" s="488">
        <v>43672579.170000002</v>
      </c>
      <c r="I436" s="488">
        <v>2491835.5</v>
      </c>
      <c r="J436" s="152"/>
      <c r="K436" s="152">
        <v>0</v>
      </c>
      <c r="L436" s="152">
        <v>0</v>
      </c>
      <c r="M436" s="488">
        <v>79826723.120000005</v>
      </c>
      <c r="N436" s="153">
        <v>429</v>
      </c>
      <c r="O436" s="152" t="s">
        <v>2665</v>
      </c>
      <c r="P436" s="152" t="s">
        <v>1104</v>
      </c>
      <c r="Q436" s="152" t="s">
        <v>2744</v>
      </c>
      <c r="R436" s="488"/>
      <c r="S436" s="153">
        <f t="shared" si="6"/>
        <v>46164414.670000002</v>
      </c>
      <c r="T436" s="153">
        <v>33662308.450000003</v>
      </c>
      <c r="U436" s="153">
        <v>181145810</v>
      </c>
      <c r="V436" s="153">
        <v>22150000</v>
      </c>
      <c r="W436" s="153">
        <v>283122533.12</v>
      </c>
      <c r="X436" s="153">
        <v>216844439.16999999</v>
      </c>
      <c r="Y436" s="153">
        <v>68937000</v>
      </c>
      <c r="Z436" s="153">
        <v>0</v>
      </c>
      <c r="AA436" s="153">
        <v>285781439.17000002</v>
      </c>
      <c r="AB436" s="153">
        <v>148811963.58000001</v>
      </c>
      <c r="AC436" s="153">
        <v>52598717</v>
      </c>
      <c r="AD436" s="153">
        <v>0</v>
      </c>
      <c r="AE436" s="153">
        <v>201410680.58000001</v>
      </c>
      <c r="AF436" s="489">
        <v>81711852.540000007</v>
      </c>
    </row>
    <row r="437" spans="1:32">
      <c r="A437" s="487">
        <v>430</v>
      </c>
      <c r="B437" s="152">
        <v>4</v>
      </c>
      <c r="C437" s="152"/>
      <c r="D437" s="152" t="s">
        <v>2738</v>
      </c>
      <c r="E437" s="152" t="s">
        <v>1840</v>
      </c>
      <c r="F437" s="487">
        <v>80440504</v>
      </c>
      <c r="G437" s="152" t="s">
        <v>2745</v>
      </c>
      <c r="H437" s="488">
        <v>53634540.600000001</v>
      </c>
      <c r="I437" s="152">
        <v>0</v>
      </c>
      <c r="J437" s="152"/>
      <c r="K437" s="152">
        <v>0</v>
      </c>
      <c r="L437" s="487">
        <v>2500000</v>
      </c>
      <c r="M437" s="488">
        <v>87921474.329999998</v>
      </c>
      <c r="N437" s="153">
        <v>430</v>
      </c>
      <c r="O437" s="152" t="s">
        <v>2665</v>
      </c>
      <c r="P437" s="152" t="s">
        <v>1104</v>
      </c>
      <c r="Q437" s="152" t="s">
        <v>2746</v>
      </c>
      <c r="R437" s="488"/>
      <c r="S437" s="153">
        <f t="shared" si="6"/>
        <v>56134540.600000001</v>
      </c>
      <c r="T437" s="153">
        <v>31786933.73</v>
      </c>
      <c r="U437" s="153">
        <v>160883810</v>
      </c>
      <c r="V437" s="153">
        <v>22181000</v>
      </c>
      <c r="W437" s="153">
        <v>270986284.32999998</v>
      </c>
      <c r="X437" s="153">
        <v>177804271.59999999</v>
      </c>
      <c r="Y437" s="153">
        <v>102336000</v>
      </c>
      <c r="Z437" s="153">
        <v>0</v>
      </c>
      <c r="AA437" s="153">
        <v>280140271.60000002</v>
      </c>
      <c r="AB437" s="153">
        <v>112959215.81</v>
      </c>
      <c r="AC437" s="153">
        <v>42418211.590000004</v>
      </c>
      <c r="AD437" s="153">
        <v>0</v>
      </c>
      <c r="AE437" s="153">
        <v>155377427.40000001</v>
      </c>
      <c r="AF437" s="489">
        <v>115608856.93000001</v>
      </c>
    </row>
    <row r="438" spans="1:32">
      <c r="A438" s="487">
        <v>431</v>
      </c>
      <c r="B438" s="152">
        <v>4</v>
      </c>
      <c r="C438" s="152"/>
      <c r="D438" s="152" t="s">
        <v>2747</v>
      </c>
      <c r="E438" s="152" t="s">
        <v>1840</v>
      </c>
      <c r="F438" s="487">
        <v>80441501</v>
      </c>
      <c r="G438" s="152" t="s">
        <v>2748</v>
      </c>
      <c r="H438" s="487">
        <v>48879757</v>
      </c>
      <c r="I438" s="488">
        <v>6753234.7400000002</v>
      </c>
      <c r="J438" s="152"/>
      <c r="K438" s="152">
        <v>0</v>
      </c>
      <c r="L438" s="152">
        <v>0</v>
      </c>
      <c r="M438" s="488">
        <v>80053605.719999999</v>
      </c>
      <c r="N438" s="153">
        <v>431</v>
      </c>
      <c r="O438" s="152" t="s">
        <v>2665</v>
      </c>
      <c r="P438" s="152" t="s">
        <v>1110</v>
      </c>
      <c r="Q438" s="152" t="s">
        <v>2749</v>
      </c>
      <c r="R438" s="488"/>
      <c r="S438" s="153">
        <f t="shared" si="6"/>
        <v>55632991.740000002</v>
      </c>
      <c r="T438" s="153">
        <v>24420613.98</v>
      </c>
      <c r="U438" s="153">
        <v>338557260</v>
      </c>
      <c r="V438" s="153">
        <v>18000000</v>
      </c>
      <c r="W438" s="153">
        <v>436610865.72000003</v>
      </c>
      <c r="X438" s="153">
        <v>302330443.26999998</v>
      </c>
      <c r="Y438" s="153">
        <v>182581949.72999999</v>
      </c>
      <c r="Z438" s="153">
        <v>0</v>
      </c>
      <c r="AA438" s="153">
        <v>484912393</v>
      </c>
      <c r="AB438" s="153">
        <v>200556864.93000001</v>
      </c>
      <c r="AC438" s="153">
        <v>131575093.81</v>
      </c>
      <c r="AD438" s="153">
        <v>0</v>
      </c>
      <c r="AE438" s="153">
        <v>332131958.74000001</v>
      </c>
      <c r="AF438" s="489">
        <v>104478906.98</v>
      </c>
    </row>
    <row r="439" spans="1:32">
      <c r="A439" s="487">
        <v>432</v>
      </c>
      <c r="B439" s="152">
        <v>4</v>
      </c>
      <c r="C439" s="152"/>
      <c r="D439" s="152" t="s">
        <v>2747</v>
      </c>
      <c r="E439" s="152" t="s">
        <v>1840</v>
      </c>
      <c r="F439" s="487">
        <v>80441502</v>
      </c>
      <c r="G439" s="152" t="s">
        <v>2750</v>
      </c>
      <c r="H439" s="488">
        <v>67516329.319999993</v>
      </c>
      <c r="I439" s="488">
        <v>3238956.21</v>
      </c>
      <c r="J439" s="152"/>
      <c r="K439" s="152">
        <v>0</v>
      </c>
      <c r="L439" s="152">
        <v>0</v>
      </c>
      <c r="M439" s="488">
        <v>102717818.31999999</v>
      </c>
      <c r="N439" s="153">
        <v>432</v>
      </c>
      <c r="O439" s="152" t="s">
        <v>2665</v>
      </c>
      <c r="P439" s="152" t="s">
        <v>1110</v>
      </c>
      <c r="Q439" s="152" t="s">
        <v>2751</v>
      </c>
      <c r="R439" s="488"/>
      <c r="S439" s="153">
        <f t="shared" si="6"/>
        <v>70755285.529999986</v>
      </c>
      <c r="T439" s="153">
        <v>31962532.789999999</v>
      </c>
      <c r="U439" s="153">
        <v>243186080</v>
      </c>
      <c r="V439" s="153">
        <v>19126587</v>
      </c>
      <c r="W439" s="153">
        <v>365030485.31999999</v>
      </c>
      <c r="X439" s="153">
        <v>246652130</v>
      </c>
      <c r="Y439" s="153">
        <v>125897000</v>
      </c>
      <c r="Z439" s="153">
        <v>0</v>
      </c>
      <c r="AA439" s="153">
        <v>372549130</v>
      </c>
      <c r="AB439" s="153">
        <v>152010980.06999999</v>
      </c>
      <c r="AC439" s="153">
        <v>90638634</v>
      </c>
      <c r="AD439" s="153">
        <v>0</v>
      </c>
      <c r="AE439" s="153">
        <v>242649614.06999999</v>
      </c>
      <c r="AF439" s="489">
        <v>122380871.25</v>
      </c>
    </row>
    <row r="440" spans="1:32">
      <c r="A440" s="487">
        <v>433</v>
      </c>
      <c r="B440" s="152">
        <v>4</v>
      </c>
      <c r="C440" s="152"/>
      <c r="D440" s="152" t="s">
        <v>2747</v>
      </c>
      <c r="E440" s="152" t="s">
        <v>1840</v>
      </c>
      <c r="F440" s="487">
        <v>80441503</v>
      </c>
      <c r="G440" s="152" t="s">
        <v>2752</v>
      </c>
      <c r="H440" s="487">
        <v>46633000</v>
      </c>
      <c r="I440" s="488">
        <v>671635.2</v>
      </c>
      <c r="J440" s="152"/>
      <c r="K440" s="152">
        <v>0</v>
      </c>
      <c r="L440" s="152">
        <v>0</v>
      </c>
      <c r="M440" s="488">
        <v>76358587.120000005</v>
      </c>
      <c r="N440" s="153">
        <v>433</v>
      </c>
      <c r="O440" s="152" t="s">
        <v>2665</v>
      </c>
      <c r="P440" s="152" t="s">
        <v>1110</v>
      </c>
      <c r="Q440" s="152" t="s">
        <v>2753</v>
      </c>
      <c r="R440" s="488"/>
      <c r="S440" s="153">
        <f t="shared" si="6"/>
        <v>47304635.200000003</v>
      </c>
      <c r="T440" s="153">
        <v>29053951.920000002</v>
      </c>
      <c r="U440" s="153">
        <v>152273080</v>
      </c>
      <c r="V440" s="153">
        <v>22066000</v>
      </c>
      <c r="W440" s="153">
        <v>250697667.12</v>
      </c>
      <c r="X440" s="153">
        <v>114511630</v>
      </c>
      <c r="Y440" s="153">
        <v>148617500</v>
      </c>
      <c r="Z440" s="153">
        <v>0</v>
      </c>
      <c r="AA440" s="153">
        <v>263129130</v>
      </c>
      <c r="AB440" s="153">
        <v>72265675</v>
      </c>
      <c r="AC440" s="153">
        <v>143377448</v>
      </c>
      <c r="AD440" s="153">
        <v>0</v>
      </c>
      <c r="AE440" s="153">
        <v>215643123</v>
      </c>
      <c r="AF440" s="489">
        <v>35054544.119999997</v>
      </c>
    </row>
    <row r="441" spans="1:32">
      <c r="A441" s="487">
        <v>434</v>
      </c>
      <c r="B441" s="152">
        <v>4</v>
      </c>
      <c r="C441" s="152"/>
      <c r="D441" s="152" t="s">
        <v>2747</v>
      </c>
      <c r="E441" s="152" t="s">
        <v>1840</v>
      </c>
      <c r="F441" s="487">
        <v>80441504</v>
      </c>
      <c r="G441" s="152" t="s">
        <v>2754</v>
      </c>
      <c r="H441" s="487">
        <v>59287615</v>
      </c>
      <c r="I441" s="487">
        <v>37281345</v>
      </c>
      <c r="J441" s="152"/>
      <c r="K441" s="152">
        <v>0</v>
      </c>
      <c r="L441" s="487">
        <v>188943</v>
      </c>
      <c r="M441" s="487">
        <v>128959916</v>
      </c>
      <c r="N441" s="153">
        <v>434</v>
      </c>
      <c r="O441" s="152" t="s">
        <v>2665</v>
      </c>
      <c r="P441" s="152" t="s">
        <v>1110</v>
      </c>
      <c r="Q441" s="152" t="s">
        <v>2755</v>
      </c>
      <c r="R441" s="487"/>
      <c r="S441" s="153">
        <f t="shared" si="6"/>
        <v>96757903</v>
      </c>
      <c r="T441" s="153">
        <v>32202013</v>
      </c>
      <c r="U441" s="153">
        <v>177842810</v>
      </c>
      <c r="V441" s="153">
        <v>31796922</v>
      </c>
      <c r="W441" s="153">
        <v>338599648</v>
      </c>
      <c r="X441" s="153">
        <v>186354213</v>
      </c>
      <c r="Y441" s="153">
        <v>134283489</v>
      </c>
      <c r="Z441" s="153">
        <v>0</v>
      </c>
      <c r="AA441" s="153">
        <v>320637702</v>
      </c>
      <c r="AB441" s="153">
        <v>122446655</v>
      </c>
      <c r="AC441" s="153">
        <v>83707682</v>
      </c>
      <c r="AD441" s="153">
        <v>0</v>
      </c>
      <c r="AE441" s="153">
        <v>206154337</v>
      </c>
      <c r="AF441" s="490">
        <v>132445311</v>
      </c>
    </row>
    <row r="442" spans="1:32">
      <c r="A442" s="487">
        <v>435</v>
      </c>
      <c r="B442" s="152">
        <v>4</v>
      </c>
      <c r="C442" s="152"/>
      <c r="D442" s="152" t="s">
        <v>2747</v>
      </c>
      <c r="E442" s="152" t="s">
        <v>1840</v>
      </c>
      <c r="F442" s="487">
        <v>80441505</v>
      </c>
      <c r="G442" s="152" t="s">
        <v>2756</v>
      </c>
      <c r="H442" s="488">
        <v>110505066.40000001</v>
      </c>
      <c r="I442" s="488">
        <v>1404267.21</v>
      </c>
      <c r="J442" s="152"/>
      <c r="K442" s="152">
        <v>0</v>
      </c>
      <c r="L442" s="152">
        <v>0</v>
      </c>
      <c r="M442" s="488">
        <v>143269451.18000001</v>
      </c>
      <c r="N442" s="153">
        <v>435</v>
      </c>
      <c r="O442" s="152" t="s">
        <v>2665</v>
      </c>
      <c r="P442" s="152" t="s">
        <v>1110</v>
      </c>
      <c r="Q442" s="152" t="s">
        <v>2757</v>
      </c>
      <c r="R442" s="488"/>
      <c r="S442" s="153">
        <f t="shared" si="6"/>
        <v>111909333.61</v>
      </c>
      <c r="T442" s="153">
        <v>31360117.57</v>
      </c>
      <c r="U442" s="153">
        <v>167082290</v>
      </c>
      <c r="V442" s="153">
        <v>27245000</v>
      </c>
      <c r="W442" s="153">
        <v>337596741.18000001</v>
      </c>
      <c r="X442" s="153">
        <v>162241626</v>
      </c>
      <c r="Y442" s="153">
        <v>181552490</v>
      </c>
      <c r="Z442" s="153">
        <v>0</v>
      </c>
      <c r="AA442" s="153">
        <v>343794116</v>
      </c>
      <c r="AB442" s="153">
        <v>111247808.95999999</v>
      </c>
      <c r="AC442" s="153">
        <v>118110196.86</v>
      </c>
      <c r="AD442" s="153">
        <v>0</v>
      </c>
      <c r="AE442" s="153">
        <v>229358005.81999999</v>
      </c>
      <c r="AF442" s="489">
        <v>108238735.36</v>
      </c>
    </row>
    <row r="443" spans="1:32">
      <c r="A443" s="487">
        <v>436</v>
      </c>
      <c r="B443" s="152">
        <v>4</v>
      </c>
      <c r="C443" s="152"/>
      <c r="D443" s="152" t="s">
        <v>2758</v>
      </c>
      <c r="E443" s="152" t="s">
        <v>1836</v>
      </c>
      <c r="F443" s="487">
        <v>80442401</v>
      </c>
      <c r="G443" s="152" t="s">
        <v>2759</v>
      </c>
      <c r="H443" s="488">
        <v>22684241.82</v>
      </c>
      <c r="I443" s="488">
        <v>22232942.940000001</v>
      </c>
      <c r="J443" s="152"/>
      <c r="K443" s="152">
        <v>0</v>
      </c>
      <c r="L443" s="152">
        <v>0</v>
      </c>
      <c r="M443" s="488">
        <v>165109332.68000001</v>
      </c>
      <c r="N443" s="153">
        <v>436</v>
      </c>
      <c r="O443" s="152" t="s">
        <v>2665</v>
      </c>
      <c r="P443" s="152" t="s">
        <v>1107</v>
      </c>
      <c r="Q443" s="152" t="s">
        <v>2760</v>
      </c>
      <c r="R443" s="488"/>
      <c r="S443" s="153">
        <f t="shared" si="6"/>
        <v>44917184.760000005</v>
      </c>
      <c r="T443" s="153">
        <v>120192147.92</v>
      </c>
      <c r="U443" s="153">
        <v>553883005</v>
      </c>
      <c r="V443" s="153">
        <v>22173562.149999999</v>
      </c>
      <c r="W443" s="153">
        <v>741165899.83000004</v>
      </c>
      <c r="X443" s="153">
        <v>618952662.72000003</v>
      </c>
      <c r="Y443" s="153">
        <v>120566957.28</v>
      </c>
      <c r="Z443" s="153">
        <v>0</v>
      </c>
      <c r="AA443" s="153">
        <v>739519620</v>
      </c>
      <c r="AB443" s="153">
        <v>585030095.63</v>
      </c>
      <c r="AC443" s="153">
        <v>102381578.25</v>
      </c>
      <c r="AD443" s="153">
        <v>0</v>
      </c>
      <c r="AE443" s="153">
        <v>687411673.88</v>
      </c>
      <c r="AF443" s="489">
        <v>53754225.950000003</v>
      </c>
    </row>
    <row r="444" spans="1:32">
      <c r="A444" s="487">
        <v>437</v>
      </c>
      <c r="B444" s="152">
        <v>4</v>
      </c>
      <c r="C444" s="152"/>
      <c r="D444" s="152" t="s">
        <v>2758</v>
      </c>
      <c r="E444" s="152" t="s">
        <v>1836</v>
      </c>
      <c r="F444" s="487">
        <v>80442402</v>
      </c>
      <c r="G444" s="152" t="s">
        <v>2761</v>
      </c>
      <c r="H444" s="488">
        <v>36563137.060000002</v>
      </c>
      <c r="I444" s="488">
        <v>15111416.970000001</v>
      </c>
      <c r="J444" s="152"/>
      <c r="K444" s="152">
        <v>0</v>
      </c>
      <c r="L444" s="152">
        <v>0</v>
      </c>
      <c r="M444" s="488">
        <v>118559537.34</v>
      </c>
      <c r="N444" s="153">
        <v>437</v>
      </c>
      <c r="O444" s="152" t="s">
        <v>2665</v>
      </c>
      <c r="P444" s="152" t="s">
        <v>1107</v>
      </c>
      <c r="Q444" s="152" t="s">
        <v>2762</v>
      </c>
      <c r="R444" s="488"/>
      <c r="S444" s="153">
        <f t="shared" si="6"/>
        <v>51674554.030000001</v>
      </c>
      <c r="T444" s="153">
        <v>66884983.310000002</v>
      </c>
      <c r="U444" s="153">
        <v>476477484.17000002</v>
      </c>
      <c r="V444" s="153">
        <v>23303000</v>
      </c>
      <c r="W444" s="153">
        <v>618340021.50999999</v>
      </c>
      <c r="X444" s="153">
        <v>411888855</v>
      </c>
      <c r="Y444" s="153">
        <v>347931720</v>
      </c>
      <c r="Z444" s="153">
        <v>0</v>
      </c>
      <c r="AA444" s="153">
        <v>759820575</v>
      </c>
      <c r="AB444" s="153">
        <v>381698538.67000002</v>
      </c>
      <c r="AC444" s="153">
        <v>204429133</v>
      </c>
      <c r="AD444" s="153">
        <v>0</v>
      </c>
      <c r="AE444" s="153">
        <v>586127671.66999996</v>
      </c>
      <c r="AF444" s="489">
        <v>32212349.84</v>
      </c>
    </row>
    <row r="445" spans="1:32">
      <c r="A445" s="487">
        <v>438</v>
      </c>
      <c r="B445" s="152">
        <v>4</v>
      </c>
      <c r="C445" s="152"/>
      <c r="D445" s="152" t="s">
        <v>2758</v>
      </c>
      <c r="E445" s="152" t="s">
        <v>1840</v>
      </c>
      <c r="F445" s="487">
        <v>80442501</v>
      </c>
      <c r="G445" s="152" t="s">
        <v>2763</v>
      </c>
      <c r="H445" s="488">
        <v>19253101.09</v>
      </c>
      <c r="I445" s="488">
        <v>8786302.5399999991</v>
      </c>
      <c r="J445" s="152"/>
      <c r="K445" s="152">
        <v>0</v>
      </c>
      <c r="L445" s="152">
        <v>0</v>
      </c>
      <c r="M445" s="488">
        <v>95019834.140000001</v>
      </c>
      <c r="N445" s="153">
        <v>438</v>
      </c>
      <c r="O445" s="152" t="s">
        <v>2665</v>
      </c>
      <c r="P445" s="152" t="s">
        <v>1107</v>
      </c>
      <c r="Q445" s="152" t="s">
        <v>2764</v>
      </c>
      <c r="R445" s="488"/>
      <c r="S445" s="153">
        <f t="shared" si="6"/>
        <v>28039403.629999999</v>
      </c>
      <c r="T445" s="153">
        <v>66980430.509999998</v>
      </c>
      <c r="U445" s="153">
        <v>306663767.44999999</v>
      </c>
      <c r="V445" s="153">
        <v>17249315.5</v>
      </c>
      <c r="W445" s="153">
        <v>418932917.08999997</v>
      </c>
      <c r="X445" s="153">
        <v>320692890</v>
      </c>
      <c r="Y445" s="153">
        <v>129775000</v>
      </c>
      <c r="Z445" s="153">
        <v>0</v>
      </c>
      <c r="AA445" s="153">
        <v>450467890</v>
      </c>
      <c r="AB445" s="153">
        <v>289719365.52999997</v>
      </c>
      <c r="AC445" s="153">
        <v>114708903</v>
      </c>
      <c r="AD445" s="153">
        <v>0</v>
      </c>
      <c r="AE445" s="153">
        <v>404428268.52999997</v>
      </c>
      <c r="AF445" s="489">
        <v>14504648.560000001</v>
      </c>
    </row>
    <row r="446" spans="1:32">
      <c r="A446" s="487">
        <v>439</v>
      </c>
      <c r="B446" s="152">
        <v>4</v>
      </c>
      <c r="C446" s="152"/>
      <c r="D446" s="152" t="s">
        <v>2758</v>
      </c>
      <c r="E446" s="152" t="s">
        <v>1840</v>
      </c>
      <c r="F446" s="487">
        <v>80442502</v>
      </c>
      <c r="G446" s="152" t="s">
        <v>2765</v>
      </c>
      <c r="H446" s="488">
        <v>81217894.140000001</v>
      </c>
      <c r="I446" s="488">
        <v>7136415.2999999998</v>
      </c>
      <c r="J446" s="152"/>
      <c r="K446" s="152">
        <v>0</v>
      </c>
      <c r="L446" s="152">
        <v>0</v>
      </c>
      <c r="M446" s="488">
        <v>136143325.31999999</v>
      </c>
      <c r="N446" s="153">
        <v>439</v>
      </c>
      <c r="O446" s="152" t="s">
        <v>2665</v>
      </c>
      <c r="P446" s="152" t="s">
        <v>1107</v>
      </c>
      <c r="Q446" s="152" t="s">
        <v>2766</v>
      </c>
      <c r="R446" s="488"/>
      <c r="S446" s="153">
        <f t="shared" si="6"/>
        <v>88354309.439999998</v>
      </c>
      <c r="T446" s="153">
        <v>47789015.880000003</v>
      </c>
      <c r="U446" s="153">
        <v>270768890</v>
      </c>
      <c r="V446" s="153">
        <v>19300000</v>
      </c>
      <c r="W446" s="153">
        <v>426212215.31999999</v>
      </c>
      <c r="X446" s="153">
        <v>240320780</v>
      </c>
      <c r="Y446" s="153">
        <v>182179460</v>
      </c>
      <c r="Z446" s="153">
        <v>0</v>
      </c>
      <c r="AA446" s="153">
        <v>422500240</v>
      </c>
      <c r="AB446" s="153">
        <v>200345627.80000001</v>
      </c>
      <c r="AC446" s="153">
        <v>137279838.97999999</v>
      </c>
      <c r="AD446" s="153">
        <v>0</v>
      </c>
      <c r="AE446" s="153">
        <v>337625466.77999997</v>
      </c>
      <c r="AF446" s="489">
        <v>88586748.540000007</v>
      </c>
    </row>
    <row r="447" spans="1:32">
      <c r="A447" s="487">
        <v>440</v>
      </c>
      <c r="B447" s="152">
        <v>4</v>
      </c>
      <c r="C447" s="152"/>
      <c r="D447" s="152" t="s">
        <v>2758</v>
      </c>
      <c r="E447" s="152" t="s">
        <v>1840</v>
      </c>
      <c r="F447" s="487">
        <v>80442503</v>
      </c>
      <c r="G447" s="152" t="s">
        <v>2767</v>
      </c>
      <c r="H447" s="488">
        <v>22429755.239999998</v>
      </c>
      <c r="I447" s="488">
        <v>3178278.5</v>
      </c>
      <c r="J447" s="152"/>
      <c r="K447" s="152">
        <v>0</v>
      </c>
      <c r="L447" s="152">
        <v>0</v>
      </c>
      <c r="M447" s="488">
        <v>61594381.82</v>
      </c>
      <c r="N447" s="153">
        <v>440</v>
      </c>
      <c r="O447" s="152" t="s">
        <v>2665</v>
      </c>
      <c r="P447" s="152" t="s">
        <v>1107</v>
      </c>
      <c r="Q447" s="152" t="s">
        <v>2768</v>
      </c>
      <c r="R447" s="488"/>
      <c r="S447" s="153">
        <f t="shared" si="6"/>
        <v>25608033.739999998</v>
      </c>
      <c r="T447" s="153">
        <v>35986348.079999998</v>
      </c>
      <c r="U447" s="153">
        <v>261435956.33000001</v>
      </c>
      <c r="V447" s="153">
        <v>25967000</v>
      </c>
      <c r="W447" s="153">
        <v>348997338.14999998</v>
      </c>
      <c r="X447" s="153">
        <v>221536833.13</v>
      </c>
      <c r="Y447" s="153">
        <v>176097762.11000001</v>
      </c>
      <c r="Z447" s="153">
        <v>0</v>
      </c>
      <c r="AA447" s="153">
        <v>397634595.24000001</v>
      </c>
      <c r="AB447" s="153">
        <v>188496599.44</v>
      </c>
      <c r="AC447" s="153">
        <v>99519489.069999993</v>
      </c>
      <c r="AD447" s="153">
        <v>0</v>
      </c>
      <c r="AE447" s="153">
        <v>288016088.50999999</v>
      </c>
      <c r="AF447" s="489">
        <v>60981249.640000001</v>
      </c>
    </row>
    <row r="448" spans="1:32">
      <c r="A448" s="487">
        <v>441</v>
      </c>
      <c r="B448" s="152">
        <v>4</v>
      </c>
      <c r="C448" s="152"/>
      <c r="D448" s="152" t="s">
        <v>2758</v>
      </c>
      <c r="E448" s="152" t="s">
        <v>1840</v>
      </c>
      <c r="F448" s="487">
        <v>80442504</v>
      </c>
      <c r="G448" s="152" t="s">
        <v>2769</v>
      </c>
      <c r="H448" s="488">
        <v>42190800.490000002</v>
      </c>
      <c r="I448" s="488">
        <v>4283243.72</v>
      </c>
      <c r="J448" s="152"/>
      <c r="K448" s="152">
        <v>0</v>
      </c>
      <c r="L448" s="152">
        <v>0</v>
      </c>
      <c r="M448" s="488">
        <v>125838659.27</v>
      </c>
      <c r="N448" s="153">
        <v>441</v>
      </c>
      <c r="O448" s="152" t="s">
        <v>2665</v>
      </c>
      <c r="P448" s="152" t="s">
        <v>1107</v>
      </c>
      <c r="Q448" s="152" t="s">
        <v>2770</v>
      </c>
      <c r="R448" s="488"/>
      <c r="S448" s="153">
        <f t="shared" si="6"/>
        <v>46474044.210000001</v>
      </c>
      <c r="T448" s="153">
        <v>79364615.060000002</v>
      </c>
      <c r="U448" s="153">
        <v>378783097.43000001</v>
      </c>
      <c r="V448" s="153">
        <v>22269970</v>
      </c>
      <c r="W448" s="153">
        <v>526891726.69999999</v>
      </c>
      <c r="X448" s="153">
        <v>398465370</v>
      </c>
      <c r="Y448" s="153">
        <v>186140000</v>
      </c>
      <c r="Z448" s="153">
        <v>0</v>
      </c>
      <c r="AA448" s="153">
        <v>584605370</v>
      </c>
      <c r="AB448" s="153">
        <v>358617126.91000003</v>
      </c>
      <c r="AC448" s="153">
        <v>122684090.26000001</v>
      </c>
      <c r="AD448" s="153">
        <v>0</v>
      </c>
      <c r="AE448" s="153">
        <v>481301217.17000002</v>
      </c>
      <c r="AF448" s="489">
        <v>45590509.530000001</v>
      </c>
    </row>
    <row r="449" spans="1:32">
      <c r="A449" s="487">
        <v>442</v>
      </c>
      <c r="B449" s="152">
        <v>4</v>
      </c>
      <c r="C449" s="152"/>
      <c r="D449" s="152" t="s">
        <v>2758</v>
      </c>
      <c r="E449" s="152" t="s">
        <v>1840</v>
      </c>
      <c r="F449" s="487">
        <v>80442505</v>
      </c>
      <c r="G449" s="152" t="s">
        <v>2771</v>
      </c>
      <c r="H449" s="488">
        <v>59773468.390000001</v>
      </c>
      <c r="I449" s="488">
        <v>-4013213.02</v>
      </c>
      <c r="J449" s="152"/>
      <c r="K449" s="152">
        <v>0</v>
      </c>
      <c r="L449" s="152">
        <v>0</v>
      </c>
      <c r="M449" s="488">
        <v>103005573.34999999</v>
      </c>
      <c r="N449" s="153">
        <v>442</v>
      </c>
      <c r="O449" s="152" t="s">
        <v>2665</v>
      </c>
      <c r="P449" s="152" t="s">
        <v>1107</v>
      </c>
      <c r="Q449" s="152" t="s">
        <v>2772</v>
      </c>
      <c r="R449" s="488"/>
      <c r="S449" s="153">
        <f t="shared" si="6"/>
        <v>55760255.369999997</v>
      </c>
      <c r="T449" s="153">
        <v>47245317.979999997</v>
      </c>
      <c r="U449" s="153">
        <v>250028817.37</v>
      </c>
      <c r="V449" s="153">
        <v>20335083.75</v>
      </c>
      <c r="W449" s="153">
        <v>373369474.47000003</v>
      </c>
      <c r="X449" s="153">
        <v>252615080</v>
      </c>
      <c r="Y449" s="153">
        <v>188190000</v>
      </c>
      <c r="Z449" s="153">
        <v>0</v>
      </c>
      <c r="AA449" s="153">
        <v>440805080</v>
      </c>
      <c r="AB449" s="153">
        <v>207137241.13999999</v>
      </c>
      <c r="AC449" s="153">
        <v>109919718.97</v>
      </c>
      <c r="AD449" s="153">
        <v>0</v>
      </c>
      <c r="AE449" s="153">
        <v>317056960.11000001</v>
      </c>
      <c r="AF449" s="489">
        <v>56312514.359999999</v>
      </c>
    </row>
    <row r="450" spans="1:32">
      <c r="A450" s="487">
        <v>443</v>
      </c>
      <c r="B450" s="152">
        <v>4</v>
      </c>
      <c r="C450" s="152"/>
      <c r="D450" s="152" t="s">
        <v>2773</v>
      </c>
      <c r="E450" s="152" t="s">
        <v>1836</v>
      </c>
      <c r="F450" s="487">
        <v>80443401</v>
      </c>
      <c r="G450" s="152" t="s">
        <v>2774</v>
      </c>
      <c r="H450" s="488">
        <v>59126693.25</v>
      </c>
      <c r="I450" s="488">
        <v>12242212.76</v>
      </c>
      <c r="J450" s="152"/>
      <c r="K450" s="152">
        <v>0</v>
      </c>
      <c r="L450" s="487">
        <v>2053050</v>
      </c>
      <c r="M450" s="488">
        <v>191334876.06</v>
      </c>
      <c r="N450" s="153">
        <v>443</v>
      </c>
      <c r="O450" s="152" t="s">
        <v>2665</v>
      </c>
      <c r="P450" s="152" t="s">
        <v>2775</v>
      </c>
      <c r="Q450" s="152" t="s">
        <v>2776</v>
      </c>
      <c r="R450" s="488"/>
      <c r="S450" s="153">
        <f t="shared" si="6"/>
        <v>73421956.010000005</v>
      </c>
      <c r="T450" s="153">
        <v>117912920.05</v>
      </c>
      <c r="U450" s="153">
        <v>563500659</v>
      </c>
      <c r="V450" s="153">
        <v>32379000</v>
      </c>
      <c r="W450" s="153">
        <v>787214535.05999994</v>
      </c>
      <c r="X450" s="153">
        <v>500794766</v>
      </c>
      <c r="Y450" s="153">
        <v>329082500</v>
      </c>
      <c r="Z450" s="153">
        <v>0</v>
      </c>
      <c r="AA450" s="153">
        <v>829877266</v>
      </c>
      <c r="AB450" s="153">
        <v>454400829.18000001</v>
      </c>
      <c r="AC450" s="153">
        <v>213731991</v>
      </c>
      <c r="AD450" s="153">
        <v>0</v>
      </c>
      <c r="AE450" s="153">
        <v>668132820.17999995</v>
      </c>
      <c r="AF450" s="489">
        <v>119081714.88</v>
      </c>
    </row>
    <row r="451" spans="1:32">
      <c r="A451" s="487">
        <v>444</v>
      </c>
      <c r="B451" s="152">
        <v>4</v>
      </c>
      <c r="C451" s="152"/>
      <c r="D451" s="152" t="s">
        <v>2773</v>
      </c>
      <c r="E451" s="152" t="s">
        <v>1836</v>
      </c>
      <c r="F451" s="487">
        <v>80443402</v>
      </c>
      <c r="G451" s="152" t="s">
        <v>2777</v>
      </c>
      <c r="H451" s="487">
        <v>40000000</v>
      </c>
      <c r="I451" s="487">
        <v>32000000</v>
      </c>
      <c r="J451" s="152"/>
      <c r="K451" s="152">
        <v>0</v>
      </c>
      <c r="L451" s="152">
        <v>0</v>
      </c>
      <c r="M451" s="488">
        <v>149664318.97999999</v>
      </c>
      <c r="N451" s="153">
        <v>444</v>
      </c>
      <c r="O451" s="152" t="s">
        <v>2665</v>
      </c>
      <c r="P451" s="152" t="s">
        <v>2775</v>
      </c>
      <c r="Q451" s="152" t="s">
        <v>2778</v>
      </c>
      <c r="R451" s="488"/>
      <c r="S451" s="153">
        <f t="shared" si="6"/>
        <v>72000000</v>
      </c>
      <c r="T451" s="153">
        <v>77664318.980000004</v>
      </c>
      <c r="U451" s="153">
        <v>411467475</v>
      </c>
      <c r="V451" s="153">
        <v>23687000</v>
      </c>
      <c r="W451" s="153">
        <v>584818793.98000002</v>
      </c>
      <c r="X451" s="153">
        <v>419525980</v>
      </c>
      <c r="Y451" s="153">
        <v>220369000</v>
      </c>
      <c r="Z451" s="153">
        <v>100000</v>
      </c>
      <c r="AA451" s="153">
        <v>639994980</v>
      </c>
      <c r="AB451" s="153">
        <v>393279746.00999999</v>
      </c>
      <c r="AC451" s="153">
        <v>151206129.93000001</v>
      </c>
      <c r="AD451" s="153">
        <v>0</v>
      </c>
      <c r="AE451" s="153">
        <v>544485875.94000006</v>
      </c>
      <c r="AF451" s="489">
        <v>40332918.039999999</v>
      </c>
    </row>
    <row r="452" spans="1:32">
      <c r="A452" s="487">
        <v>445</v>
      </c>
      <c r="B452" s="152">
        <v>4</v>
      </c>
      <c r="C452" s="152"/>
      <c r="D452" s="152" t="s">
        <v>2773</v>
      </c>
      <c r="E452" s="152" t="s">
        <v>1836</v>
      </c>
      <c r="F452" s="487">
        <v>80443403</v>
      </c>
      <c r="G452" s="152" t="s">
        <v>2779</v>
      </c>
      <c r="H452" s="488">
        <v>69725993.489999995</v>
      </c>
      <c r="I452" s="488">
        <v>16076493.5</v>
      </c>
      <c r="J452" s="152"/>
      <c r="K452" s="487">
        <v>12320104</v>
      </c>
      <c r="L452" s="152">
        <v>0</v>
      </c>
      <c r="M452" s="488">
        <v>187697617.77000001</v>
      </c>
      <c r="N452" s="153">
        <v>445</v>
      </c>
      <c r="O452" s="152" t="s">
        <v>2665</v>
      </c>
      <c r="P452" s="152" t="s">
        <v>2775</v>
      </c>
      <c r="Q452" s="152" t="s">
        <v>2780</v>
      </c>
      <c r="R452" s="488"/>
      <c r="S452" s="153">
        <f t="shared" si="6"/>
        <v>98122590.989999995</v>
      </c>
      <c r="T452" s="153">
        <v>101895130.78</v>
      </c>
      <c r="U452" s="153">
        <v>643039436.20000005</v>
      </c>
      <c r="V452" s="153">
        <v>28136000</v>
      </c>
      <c r="W452" s="153">
        <v>871193157.97000003</v>
      </c>
      <c r="X452" s="153">
        <v>581693655.39999998</v>
      </c>
      <c r="Y452" s="153">
        <v>305732538</v>
      </c>
      <c r="Z452" s="153">
        <v>0</v>
      </c>
      <c r="AA452" s="153">
        <v>887426193.39999998</v>
      </c>
      <c r="AB452" s="153">
        <v>524593875.75</v>
      </c>
      <c r="AC452" s="153">
        <v>259458813.22</v>
      </c>
      <c r="AD452" s="153">
        <v>0</v>
      </c>
      <c r="AE452" s="153">
        <v>784052688.97000003</v>
      </c>
      <c r="AF452" s="490">
        <v>87140469</v>
      </c>
    </row>
    <row r="453" spans="1:32">
      <c r="A453" s="487">
        <v>446</v>
      </c>
      <c r="B453" s="152">
        <v>4</v>
      </c>
      <c r="C453" s="152"/>
      <c r="D453" s="152" t="s">
        <v>2773</v>
      </c>
      <c r="E453" s="152" t="s">
        <v>1836</v>
      </c>
      <c r="F453" s="487">
        <v>80443404</v>
      </c>
      <c r="G453" s="152" t="s">
        <v>2781</v>
      </c>
      <c r="H453" s="152">
        <v>0</v>
      </c>
      <c r="I453" s="488">
        <v>20711630.800000001</v>
      </c>
      <c r="J453" s="152"/>
      <c r="K453" s="152">
        <v>0</v>
      </c>
      <c r="L453" s="152">
        <v>0</v>
      </c>
      <c r="M453" s="488">
        <v>81511025.670000002</v>
      </c>
      <c r="N453" s="153">
        <v>446</v>
      </c>
      <c r="O453" s="152" t="s">
        <v>2665</v>
      </c>
      <c r="P453" s="152" t="s">
        <v>2775</v>
      </c>
      <c r="Q453" s="152" t="s">
        <v>2782</v>
      </c>
      <c r="R453" s="488"/>
      <c r="S453" s="153">
        <f t="shared" si="6"/>
        <v>20711630.800000001</v>
      </c>
      <c r="T453" s="153">
        <v>60799394.869999997</v>
      </c>
      <c r="U453" s="153">
        <v>370449416</v>
      </c>
      <c r="V453" s="153">
        <v>20642000</v>
      </c>
      <c r="W453" s="153">
        <v>472602441.67000002</v>
      </c>
      <c r="X453" s="153">
        <v>362789951</v>
      </c>
      <c r="Y453" s="153">
        <v>131300000</v>
      </c>
      <c r="Z453" s="153">
        <v>0</v>
      </c>
      <c r="AA453" s="153">
        <v>494089951</v>
      </c>
      <c r="AB453" s="153">
        <v>319804772.10000002</v>
      </c>
      <c r="AC453" s="153">
        <v>115801120.34</v>
      </c>
      <c r="AD453" s="153">
        <v>0</v>
      </c>
      <c r="AE453" s="153">
        <v>435605892.44</v>
      </c>
      <c r="AF453" s="489">
        <v>36996549.229999997</v>
      </c>
    </row>
    <row r="454" spans="1:32">
      <c r="A454" s="487">
        <v>447</v>
      </c>
      <c r="B454" s="152">
        <v>4</v>
      </c>
      <c r="C454" s="152"/>
      <c r="D454" s="152" t="s">
        <v>2773</v>
      </c>
      <c r="E454" s="152" t="s">
        <v>1836</v>
      </c>
      <c r="F454" s="487">
        <v>80443405</v>
      </c>
      <c r="G454" s="152" t="s">
        <v>2783</v>
      </c>
      <c r="H454" s="488">
        <v>57120247.950000003</v>
      </c>
      <c r="I454" s="488">
        <v>52400768.219999999</v>
      </c>
      <c r="J454" s="152"/>
      <c r="K454" s="152">
        <v>0</v>
      </c>
      <c r="L454" s="152">
        <v>0</v>
      </c>
      <c r="M454" s="488">
        <v>224146892.84999999</v>
      </c>
      <c r="N454" s="153">
        <v>447</v>
      </c>
      <c r="O454" s="152" t="s">
        <v>2665</v>
      </c>
      <c r="P454" s="152" t="s">
        <v>2775</v>
      </c>
      <c r="Q454" s="152" t="s">
        <v>2784</v>
      </c>
      <c r="R454" s="488"/>
      <c r="S454" s="153">
        <f t="shared" si="6"/>
        <v>109521016.17</v>
      </c>
      <c r="T454" s="153">
        <v>114625876.68000001</v>
      </c>
      <c r="U454" s="153">
        <v>656191641</v>
      </c>
      <c r="V454" s="153">
        <v>18790000</v>
      </c>
      <c r="W454" s="153">
        <v>899128533.85000002</v>
      </c>
      <c r="X454" s="153">
        <v>552059172</v>
      </c>
      <c r="Y454" s="153">
        <v>409550291</v>
      </c>
      <c r="Z454" s="153">
        <v>12500000</v>
      </c>
      <c r="AA454" s="153">
        <v>974109463</v>
      </c>
      <c r="AB454" s="153">
        <v>494843607.36000001</v>
      </c>
      <c r="AC454" s="153">
        <v>260039345</v>
      </c>
      <c r="AD454" s="153">
        <v>0</v>
      </c>
      <c r="AE454" s="153">
        <v>754882952.36000001</v>
      </c>
      <c r="AF454" s="489">
        <v>144245581.49000001</v>
      </c>
    </row>
    <row r="455" spans="1:32">
      <c r="A455" s="487">
        <v>448</v>
      </c>
      <c r="B455" s="152">
        <v>4</v>
      </c>
      <c r="C455" s="152"/>
      <c r="D455" s="152" t="s">
        <v>2773</v>
      </c>
      <c r="E455" s="152" t="s">
        <v>1840</v>
      </c>
      <c r="F455" s="487">
        <v>80443501</v>
      </c>
      <c r="G455" s="152" t="s">
        <v>2785</v>
      </c>
      <c r="H455" s="152">
        <v>0</v>
      </c>
      <c r="I455" s="487">
        <v>45590633</v>
      </c>
      <c r="J455" s="152"/>
      <c r="K455" s="487">
        <v>3300000</v>
      </c>
      <c r="L455" s="152">
        <v>0</v>
      </c>
      <c r="M455" s="488">
        <v>94246131.489999995</v>
      </c>
      <c r="N455" s="153">
        <v>448</v>
      </c>
      <c r="O455" s="152" t="s">
        <v>2665</v>
      </c>
      <c r="P455" s="152" t="s">
        <v>2775</v>
      </c>
      <c r="Q455" s="152" t="s">
        <v>2786</v>
      </c>
      <c r="R455" s="488"/>
      <c r="S455" s="153">
        <f t="shared" si="6"/>
        <v>48890633</v>
      </c>
      <c r="T455" s="153">
        <v>48655498.490000002</v>
      </c>
      <c r="U455" s="153">
        <v>278930471</v>
      </c>
      <c r="V455" s="153">
        <v>18661000</v>
      </c>
      <c r="W455" s="153">
        <v>395137602.49000001</v>
      </c>
      <c r="X455" s="153">
        <v>248427641</v>
      </c>
      <c r="Y455" s="153">
        <v>175054866.84</v>
      </c>
      <c r="Z455" s="153">
        <v>0</v>
      </c>
      <c r="AA455" s="153">
        <v>423482507.83999997</v>
      </c>
      <c r="AB455" s="153">
        <v>196550487.96000001</v>
      </c>
      <c r="AC455" s="153">
        <v>103852898.95</v>
      </c>
      <c r="AD455" s="153">
        <v>0</v>
      </c>
      <c r="AE455" s="153">
        <v>300403386.91000003</v>
      </c>
      <c r="AF455" s="489">
        <v>94734215.579999998</v>
      </c>
    </row>
    <row r="456" spans="1:32">
      <c r="A456" s="487">
        <v>449</v>
      </c>
      <c r="B456" s="152">
        <v>4</v>
      </c>
      <c r="C456" s="152"/>
      <c r="D456" s="152" t="s">
        <v>2773</v>
      </c>
      <c r="E456" s="152" t="s">
        <v>1840</v>
      </c>
      <c r="F456" s="487">
        <v>80443502</v>
      </c>
      <c r="G456" s="152" t="s">
        <v>2787</v>
      </c>
      <c r="H456" s="487">
        <v>26435929</v>
      </c>
      <c r="I456" s="487">
        <v>21998097</v>
      </c>
      <c r="J456" s="152"/>
      <c r="K456" s="487">
        <v>7977710</v>
      </c>
      <c r="L456" s="152">
        <v>0</v>
      </c>
      <c r="M456" s="487">
        <v>98905328</v>
      </c>
      <c r="N456" s="153">
        <v>449</v>
      </c>
      <c r="O456" s="152" t="s">
        <v>2665</v>
      </c>
      <c r="P456" s="152" t="s">
        <v>2775</v>
      </c>
      <c r="Q456" s="152" t="s">
        <v>2788</v>
      </c>
      <c r="R456" s="487"/>
      <c r="S456" s="153">
        <f t="shared" si="6"/>
        <v>56411736</v>
      </c>
      <c r="T456" s="153">
        <v>50471302</v>
      </c>
      <c r="U456" s="153">
        <v>346403631</v>
      </c>
      <c r="V456" s="153">
        <v>33066000</v>
      </c>
      <c r="W456" s="153">
        <v>486352669</v>
      </c>
      <c r="X456" s="153">
        <v>319504240</v>
      </c>
      <c r="Y456" s="153">
        <v>206183500</v>
      </c>
      <c r="Z456" s="153">
        <v>0</v>
      </c>
      <c r="AA456" s="153">
        <v>525687740</v>
      </c>
      <c r="AB456" s="153">
        <v>266985064.19</v>
      </c>
      <c r="AC456" s="153">
        <v>141033771</v>
      </c>
      <c r="AD456" s="153">
        <v>0</v>
      </c>
      <c r="AE456" s="153">
        <v>408018835.19</v>
      </c>
      <c r="AF456" s="489">
        <v>78333833.810000002</v>
      </c>
    </row>
    <row r="457" spans="1:32">
      <c r="A457" s="487">
        <v>450</v>
      </c>
      <c r="B457" s="152">
        <v>4</v>
      </c>
      <c r="C457" s="152"/>
      <c r="D457" s="152" t="s">
        <v>2773</v>
      </c>
      <c r="E457" s="152" t="s">
        <v>1840</v>
      </c>
      <c r="F457" s="487">
        <v>80443503</v>
      </c>
      <c r="G457" s="152" t="s">
        <v>2789</v>
      </c>
      <c r="H457" s="488">
        <v>86999127.599999994</v>
      </c>
      <c r="I457" s="488">
        <v>7265504.5700000003</v>
      </c>
      <c r="J457" s="152"/>
      <c r="K457" s="152">
        <v>0</v>
      </c>
      <c r="L457" s="488">
        <v>360902.5</v>
      </c>
      <c r="M457" s="488">
        <v>198685654.16999999</v>
      </c>
      <c r="N457" s="153">
        <v>450</v>
      </c>
      <c r="O457" s="152" t="s">
        <v>2665</v>
      </c>
      <c r="P457" s="152" t="s">
        <v>2775</v>
      </c>
      <c r="Q457" s="152" t="s">
        <v>2790</v>
      </c>
      <c r="R457" s="488"/>
      <c r="S457" s="153">
        <f t="shared" ref="S457:S520" si="7">H457+I457+K457+L457</f>
        <v>94625534.669999987</v>
      </c>
      <c r="T457" s="153">
        <v>104060119.5</v>
      </c>
      <c r="U457" s="153">
        <v>375056000</v>
      </c>
      <c r="V457" s="153">
        <v>33492000</v>
      </c>
      <c r="W457" s="153">
        <v>607233654.16999996</v>
      </c>
      <c r="X457" s="153">
        <v>374342485.60000002</v>
      </c>
      <c r="Y457" s="153">
        <v>264217747.65000001</v>
      </c>
      <c r="Z457" s="153">
        <v>0</v>
      </c>
      <c r="AA457" s="153">
        <v>638560233.25</v>
      </c>
      <c r="AB457" s="153">
        <v>305289889.47000003</v>
      </c>
      <c r="AC457" s="153">
        <v>178226528.5</v>
      </c>
      <c r="AD457" s="153">
        <v>0</v>
      </c>
      <c r="AE457" s="153">
        <v>483516417.97000003</v>
      </c>
      <c r="AF457" s="489">
        <v>123717236.2</v>
      </c>
    </row>
    <row r="458" spans="1:32">
      <c r="A458" s="487">
        <v>451</v>
      </c>
      <c r="B458" s="152">
        <v>4</v>
      </c>
      <c r="C458" s="152"/>
      <c r="D458" s="152" t="s">
        <v>2773</v>
      </c>
      <c r="E458" s="152" t="s">
        <v>1840</v>
      </c>
      <c r="F458" s="487">
        <v>80443504</v>
      </c>
      <c r="G458" s="152" t="s">
        <v>2791</v>
      </c>
      <c r="H458" s="488">
        <v>74357050.450000003</v>
      </c>
      <c r="I458" s="488">
        <v>12010491.16</v>
      </c>
      <c r="J458" s="152"/>
      <c r="K458" s="487">
        <v>2749304</v>
      </c>
      <c r="L458" s="152">
        <v>0</v>
      </c>
      <c r="M458" s="488">
        <v>133158216.04000001</v>
      </c>
      <c r="N458" s="153">
        <v>451</v>
      </c>
      <c r="O458" s="152" t="s">
        <v>2665</v>
      </c>
      <c r="P458" s="152" t="s">
        <v>2775</v>
      </c>
      <c r="Q458" s="152" t="s">
        <v>2792</v>
      </c>
      <c r="R458" s="488"/>
      <c r="S458" s="153">
        <f t="shared" si="7"/>
        <v>89116845.609999999</v>
      </c>
      <c r="T458" s="153">
        <v>46790674.43</v>
      </c>
      <c r="U458" s="153">
        <v>261692851</v>
      </c>
      <c r="V458" s="153">
        <v>20341780</v>
      </c>
      <c r="W458" s="153">
        <v>417942151.04000002</v>
      </c>
      <c r="X458" s="153">
        <v>230471000</v>
      </c>
      <c r="Y458" s="153">
        <v>211638152</v>
      </c>
      <c r="Z458" s="153">
        <v>0</v>
      </c>
      <c r="AA458" s="153">
        <v>442109152</v>
      </c>
      <c r="AB458" s="153">
        <v>205933531.94999999</v>
      </c>
      <c r="AC458" s="153">
        <v>155832724</v>
      </c>
      <c r="AD458" s="153">
        <v>0</v>
      </c>
      <c r="AE458" s="153">
        <v>361766255.94999999</v>
      </c>
      <c r="AF458" s="489">
        <v>56175895.090000004</v>
      </c>
    </row>
    <row r="459" spans="1:32">
      <c r="A459" s="487">
        <v>452</v>
      </c>
      <c r="B459" s="152">
        <v>4</v>
      </c>
      <c r="C459" s="152"/>
      <c r="D459" s="152" t="s">
        <v>2773</v>
      </c>
      <c r="E459" s="152" t="s">
        <v>1840</v>
      </c>
      <c r="F459" s="487">
        <v>80443505</v>
      </c>
      <c r="G459" s="152" t="s">
        <v>2793</v>
      </c>
      <c r="H459" s="488">
        <v>32946121.440000001</v>
      </c>
      <c r="I459" s="488">
        <v>69639402.510000005</v>
      </c>
      <c r="J459" s="152"/>
      <c r="K459" s="152">
        <v>0</v>
      </c>
      <c r="L459" s="152">
        <v>0</v>
      </c>
      <c r="M459" s="487">
        <v>158358056</v>
      </c>
      <c r="N459" s="153">
        <v>452</v>
      </c>
      <c r="O459" s="152" t="s">
        <v>2665</v>
      </c>
      <c r="P459" s="152" t="s">
        <v>2775</v>
      </c>
      <c r="Q459" s="152" t="s">
        <v>2794</v>
      </c>
      <c r="R459" s="487"/>
      <c r="S459" s="153">
        <f t="shared" si="7"/>
        <v>102585523.95</v>
      </c>
      <c r="T459" s="153">
        <v>55772532.049999997</v>
      </c>
      <c r="U459" s="153">
        <v>304605332</v>
      </c>
      <c r="V459" s="153">
        <v>22917000</v>
      </c>
      <c r="W459" s="153">
        <v>485880388</v>
      </c>
      <c r="X459" s="153">
        <v>295035140</v>
      </c>
      <c r="Y459" s="153">
        <v>167225885</v>
      </c>
      <c r="Z459" s="153">
        <v>0</v>
      </c>
      <c r="AA459" s="153">
        <v>462261025</v>
      </c>
      <c r="AB459" s="153">
        <v>241647832</v>
      </c>
      <c r="AC459" s="153">
        <v>99478807</v>
      </c>
      <c r="AD459" s="153">
        <v>0</v>
      </c>
      <c r="AE459" s="153">
        <v>341126639</v>
      </c>
      <c r="AF459" s="490">
        <v>144753749</v>
      </c>
    </row>
    <row r="460" spans="1:32">
      <c r="A460" s="487">
        <v>453</v>
      </c>
      <c r="B460" s="152">
        <v>4</v>
      </c>
      <c r="C460" s="152"/>
      <c r="D460" s="152" t="s">
        <v>2773</v>
      </c>
      <c r="E460" s="152" t="s">
        <v>1840</v>
      </c>
      <c r="F460" s="487">
        <v>80443506</v>
      </c>
      <c r="G460" s="152" t="s">
        <v>2795</v>
      </c>
      <c r="H460" s="488">
        <v>41149572.740000002</v>
      </c>
      <c r="I460" s="488">
        <v>3672243.9</v>
      </c>
      <c r="J460" s="152"/>
      <c r="K460" s="152">
        <v>0</v>
      </c>
      <c r="L460" s="152">
        <v>0</v>
      </c>
      <c r="M460" s="488">
        <v>99760955.769999996</v>
      </c>
      <c r="N460" s="153">
        <v>453</v>
      </c>
      <c r="O460" s="152" t="s">
        <v>2665</v>
      </c>
      <c r="P460" s="152" t="s">
        <v>2775</v>
      </c>
      <c r="Q460" s="152" t="s">
        <v>2796</v>
      </c>
      <c r="R460" s="488"/>
      <c r="S460" s="153">
        <f t="shared" si="7"/>
        <v>44821816.640000001</v>
      </c>
      <c r="T460" s="153">
        <v>54939139.130000003</v>
      </c>
      <c r="U460" s="153">
        <v>249775910</v>
      </c>
      <c r="V460" s="153">
        <v>23573207</v>
      </c>
      <c r="W460" s="153">
        <v>373110072.76999998</v>
      </c>
      <c r="X460" s="153">
        <v>270669470</v>
      </c>
      <c r="Y460" s="153">
        <v>116472000</v>
      </c>
      <c r="Z460" s="153">
        <v>0</v>
      </c>
      <c r="AA460" s="153">
        <v>387141470</v>
      </c>
      <c r="AB460" s="153">
        <v>216017534.06999999</v>
      </c>
      <c r="AC460" s="153">
        <v>86211149.329999998</v>
      </c>
      <c r="AD460" s="153">
        <v>0</v>
      </c>
      <c r="AE460" s="153">
        <v>302228683.39999998</v>
      </c>
      <c r="AF460" s="489">
        <v>70881389.370000005</v>
      </c>
    </row>
    <row r="461" spans="1:32">
      <c r="A461" s="487">
        <v>454</v>
      </c>
      <c r="B461" s="152">
        <v>4</v>
      </c>
      <c r="C461" s="152"/>
      <c r="D461" s="152" t="s">
        <v>2797</v>
      </c>
      <c r="E461" s="152" t="s">
        <v>1836</v>
      </c>
      <c r="F461" s="487">
        <v>80444401</v>
      </c>
      <c r="G461" s="152" t="s">
        <v>2798</v>
      </c>
      <c r="H461" s="488">
        <v>71788470.400000006</v>
      </c>
      <c r="I461" s="488">
        <v>23244141.109999999</v>
      </c>
      <c r="J461" s="152"/>
      <c r="K461" s="152">
        <v>0</v>
      </c>
      <c r="L461" s="487">
        <v>2400000</v>
      </c>
      <c r="M461" s="488">
        <v>190749921.84</v>
      </c>
      <c r="N461" s="153">
        <v>454</v>
      </c>
      <c r="O461" s="152" t="s">
        <v>2665</v>
      </c>
      <c r="P461" s="152" t="s">
        <v>1109</v>
      </c>
      <c r="Q461" s="152" t="s">
        <v>2799</v>
      </c>
      <c r="R461" s="488"/>
      <c r="S461" s="153">
        <f t="shared" si="7"/>
        <v>97432611.510000005</v>
      </c>
      <c r="T461" s="153">
        <v>93317310.329999998</v>
      </c>
      <c r="U461" s="153">
        <v>453198140.82999998</v>
      </c>
      <c r="V461" s="153">
        <v>17628944</v>
      </c>
      <c r="W461" s="153">
        <v>661577006.66999996</v>
      </c>
      <c r="X461" s="153">
        <v>459308309.45999998</v>
      </c>
      <c r="Y461" s="153">
        <v>232650858</v>
      </c>
      <c r="Z461" s="153">
        <v>0</v>
      </c>
      <c r="AA461" s="153">
        <v>691959167.46000004</v>
      </c>
      <c r="AB461" s="153">
        <v>382598670.69999999</v>
      </c>
      <c r="AC461" s="153">
        <v>180025433.66</v>
      </c>
      <c r="AD461" s="153">
        <v>0</v>
      </c>
      <c r="AE461" s="153">
        <v>562624104.36000001</v>
      </c>
      <c r="AF461" s="489">
        <v>98952902.310000002</v>
      </c>
    </row>
    <row r="462" spans="1:32">
      <c r="A462" s="487">
        <v>455</v>
      </c>
      <c r="B462" s="152">
        <v>4</v>
      </c>
      <c r="C462" s="152"/>
      <c r="D462" s="152" t="s">
        <v>2797</v>
      </c>
      <c r="E462" s="152" t="s">
        <v>1840</v>
      </c>
      <c r="F462" s="487">
        <v>80444501</v>
      </c>
      <c r="G462" s="152" t="s">
        <v>2800</v>
      </c>
      <c r="H462" s="488">
        <v>108320854.11</v>
      </c>
      <c r="I462" s="488">
        <v>4620510.12</v>
      </c>
      <c r="J462" s="152"/>
      <c r="K462" s="152">
        <v>0</v>
      </c>
      <c r="L462" s="152">
        <v>0</v>
      </c>
      <c r="M462" s="488">
        <v>175167093.88</v>
      </c>
      <c r="N462" s="153">
        <v>455</v>
      </c>
      <c r="O462" s="152" t="s">
        <v>2665</v>
      </c>
      <c r="P462" s="152" t="s">
        <v>1109</v>
      </c>
      <c r="Q462" s="152" t="s">
        <v>2731</v>
      </c>
      <c r="R462" s="488"/>
      <c r="S462" s="153">
        <f t="shared" si="7"/>
        <v>112941364.23</v>
      </c>
      <c r="T462" s="153">
        <v>62225729.649999999</v>
      </c>
      <c r="U462" s="153">
        <v>295690620</v>
      </c>
      <c r="V462" s="153">
        <v>17141000</v>
      </c>
      <c r="W462" s="153">
        <v>487998713.88</v>
      </c>
      <c r="X462" s="153">
        <v>306180620</v>
      </c>
      <c r="Y462" s="153">
        <v>157634000</v>
      </c>
      <c r="Z462" s="153">
        <v>0</v>
      </c>
      <c r="AA462" s="153">
        <v>463814620</v>
      </c>
      <c r="AB462" s="153">
        <v>226559335.44999999</v>
      </c>
      <c r="AC462" s="153">
        <v>114502908.44</v>
      </c>
      <c r="AD462" s="153">
        <v>0</v>
      </c>
      <c r="AE462" s="153">
        <v>341062243.88999999</v>
      </c>
      <c r="AF462" s="489">
        <v>146936469.99000001</v>
      </c>
    </row>
    <row r="463" spans="1:32">
      <c r="A463" s="487">
        <v>456</v>
      </c>
      <c r="B463" s="152">
        <v>4</v>
      </c>
      <c r="C463" s="152"/>
      <c r="D463" s="152" t="s">
        <v>2797</v>
      </c>
      <c r="E463" s="152" t="s">
        <v>1840</v>
      </c>
      <c r="F463" s="487">
        <v>80444502</v>
      </c>
      <c r="G463" s="152" t="s">
        <v>2801</v>
      </c>
      <c r="H463" s="487">
        <v>54444018</v>
      </c>
      <c r="I463" s="488">
        <v>5654007.1399999997</v>
      </c>
      <c r="J463" s="152"/>
      <c r="K463" s="152">
        <v>0</v>
      </c>
      <c r="L463" s="152">
        <v>0</v>
      </c>
      <c r="M463" s="488">
        <v>129131475.22</v>
      </c>
      <c r="N463" s="153">
        <v>456</v>
      </c>
      <c r="O463" s="152" t="s">
        <v>2665</v>
      </c>
      <c r="P463" s="152" t="s">
        <v>1109</v>
      </c>
      <c r="Q463" s="152" t="s">
        <v>2802</v>
      </c>
      <c r="R463" s="488"/>
      <c r="S463" s="153">
        <f t="shared" si="7"/>
        <v>60098025.140000001</v>
      </c>
      <c r="T463" s="153">
        <v>69033450.079999998</v>
      </c>
      <c r="U463" s="153">
        <v>270000597</v>
      </c>
      <c r="V463" s="153">
        <v>26760000</v>
      </c>
      <c r="W463" s="153">
        <v>425892072.22000003</v>
      </c>
      <c r="X463" s="153">
        <v>271072203</v>
      </c>
      <c r="Y463" s="153">
        <v>168111892</v>
      </c>
      <c r="Z463" s="153">
        <v>0</v>
      </c>
      <c r="AA463" s="153">
        <v>439184095</v>
      </c>
      <c r="AB463" s="153">
        <v>196174864.75</v>
      </c>
      <c r="AC463" s="153">
        <v>129823838.84</v>
      </c>
      <c r="AD463" s="153">
        <v>0</v>
      </c>
      <c r="AE463" s="153">
        <v>325998703.58999997</v>
      </c>
      <c r="AF463" s="489">
        <v>99893368.629999995</v>
      </c>
    </row>
    <row r="464" spans="1:32">
      <c r="A464" s="487">
        <v>457</v>
      </c>
      <c r="B464" s="152">
        <v>4</v>
      </c>
      <c r="C464" s="152"/>
      <c r="D464" s="152" t="s">
        <v>2797</v>
      </c>
      <c r="E464" s="152" t="s">
        <v>1840</v>
      </c>
      <c r="F464" s="487">
        <v>80444503</v>
      </c>
      <c r="G464" s="152" t="s">
        <v>2803</v>
      </c>
      <c r="H464" s="488">
        <v>29805852.27</v>
      </c>
      <c r="I464" s="488">
        <v>6329043.7400000002</v>
      </c>
      <c r="J464" s="152"/>
      <c r="K464" s="152">
        <v>0</v>
      </c>
      <c r="L464" s="488">
        <v>730945.5</v>
      </c>
      <c r="M464" s="488">
        <v>86397927.890000001</v>
      </c>
      <c r="N464" s="153">
        <v>457</v>
      </c>
      <c r="O464" s="152" t="s">
        <v>2665</v>
      </c>
      <c r="P464" s="152" t="s">
        <v>1109</v>
      </c>
      <c r="Q464" s="152" t="s">
        <v>2804</v>
      </c>
      <c r="R464" s="488"/>
      <c r="S464" s="153">
        <f t="shared" si="7"/>
        <v>36865841.509999998</v>
      </c>
      <c r="T464" s="153">
        <v>49532086.380000003</v>
      </c>
      <c r="U464" s="153">
        <v>292814703</v>
      </c>
      <c r="V464" s="153">
        <v>29861000</v>
      </c>
      <c r="W464" s="153">
        <v>409073630.88999999</v>
      </c>
      <c r="X464" s="153">
        <v>217328452.03</v>
      </c>
      <c r="Y464" s="153">
        <v>237763860</v>
      </c>
      <c r="Z464" s="153">
        <v>0</v>
      </c>
      <c r="AA464" s="153">
        <v>455092312.02999997</v>
      </c>
      <c r="AB464" s="153">
        <v>184165468.75</v>
      </c>
      <c r="AC464" s="153">
        <v>181443323.09</v>
      </c>
      <c r="AD464" s="153">
        <v>0</v>
      </c>
      <c r="AE464" s="153">
        <v>365608791.83999997</v>
      </c>
      <c r="AF464" s="489">
        <v>43464839.049999997</v>
      </c>
    </row>
    <row r="465" spans="1:32">
      <c r="A465" s="487">
        <v>458</v>
      </c>
      <c r="B465" s="152">
        <v>4</v>
      </c>
      <c r="C465" s="152"/>
      <c r="D465" s="152" t="s">
        <v>2797</v>
      </c>
      <c r="E465" s="152" t="s">
        <v>1840</v>
      </c>
      <c r="F465" s="487">
        <v>80444504</v>
      </c>
      <c r="G465" s="152" t="s">
        <v>2805</v>
      </c>
      <c r="H465" s="488">
        <v>60809536.369999997</v>
      </c>
      <c r="I465" s="488">
        <v>3277239.27</v>
      </c>
      <c r="J465" s="152"/>
      <c r="K465" s="152">
        <v>0</v>
      </c>
      <c r="L465" s="152">
        <v>0</v>
      </c>
      <c r="M465" s="488">
        <v>127123956.78</v>
      </c>
      <c r="N465" s="153">
        <v>458</v>
      </c>
      <c r="O465" s="152" t="s">
        <v>2665</v>
      </c>
      <c r="P465" s="152" t="s">
        <v>1109</v>
      </c>
      <c r="Q465" s="152" t="s">
        <v>2806</v>
      </c>
      <c r="R465" s="488"/>
      <c r="S465" s="153">
        <f t="shared" si="7"/>
        <v>64086775.640000001</v>
      </c>
      <c r="T465" s="153">
        <v>63037181.140000001</v>
      </c>
      <c r="U465" s="153">
        <v>301592463.95999998</v>
      </c>
      <c r="V465" s="153">
        <v>23129822</v>
      </c>
      <c r="W465" s="153">
        <v>451846242.74000001</v>
      </c>
      <c r="X465" s="153">
        <v>255921646.37</v>
      </c>
      <c r="Y465" s="153">
        <v>213656000</v>
      </c>
      <c r="Z465" s="153">
        <v>0</v>
      </c>
      <c r="AA465" s="153">
        <v>469577646.37</v>
      </c>
      <c r="AB465" s="153">
        <v>210968995.02000001</v>
      </c>
      <c r="AC465" s="153">
        <v>153105205.44</v>
      </c>
      <c r="AD465" s="153">
        <v>0</v>
      </c>
      <c r="AE465" s="153">
        <v>364074200.45999998</v>
      </c>
      <c r="AF465" s="489">
        <v>87772042.280000001</v>
      </c>
    </row>
    <row r="466" spans="1:32">
      <c r="A466" s="487">
        <v>459</v>
      </c>
      <c r="B466" s="152">
        <v>4</v>
      </c>
      <c r="C466" s="152"/>
      <c r="D466" s="152" t="s">
        <v>2797</v>
      </c>
      <c r="E466" s="152" t="s">
        <v>1840</v>
      </c>
      <c r="F466" s="487">
        <v>80444505</v>
      </c>
      <c r="G466" s="152" t="s">
        <v>2807</v>
      </c>
      <c r="H466" s="488">
        <v>45654875.200000003</v>
      </c>
      <c r="I466" s="487">
        <v>5439763</v>
      </c>
      <c r="J466" s="152"/>
      <c r="K466" s="152">
        <v>0</v>
      </c>
      <c r="L466" s="152">
        <v>0</v>
      </c>
      <c r="M466" s="488">
        <v>115864414.88</v>
      </c>
      <c r="N466" s="153">
        <v>459</v>
      </c>
      <c r="O466" s="152" t="s">
        <v>2665</v>
      </c>
      <c r="P466" s="152" t="s">
        <v>1109</v>
      </c>
      <c r="Q466" s="152" t="s">
        <v>2808</v>
      </c>
      <c r="R466" s="488"/>
      <c r="S466" s="153">
        <f t="shared" si="7"/>
        <v>51094638.200000003</v>
      </c>
      <c r="T466" s="153">
        <v>64769776.68</v>
      </c>
      <c r="U466" s="153">
        <v>292010620</v>
      </c>
      <c r="V466" s="153">
        <v>19697000</v>
      </c>
      <c r="W466" s="153">
        <v>427572034.88</v>
      </c>
      <c r="X466" s="153">
        <v>304382860</v>
      </c>
      <c r="Y466" s="153">
        <v>151838738</v>
      </c>
      <c r="Z466" s="153">
        <v>0</v>
      </c>
      <c r="AA466" s="153">
        <v>456221598</v>
      </c>
      <c r="AB466" s="153">
        <v>248770797.49000001</v>
      </c>
      <c r="AC466" s="153">
        <v>106009479.73999999</v>
      </c>
      <c r="AD466" s="153">
        <v>0</v>
      </c>
      <c r="AE466" s="153">
        <v>354780277.23000002</v>
      </c>
      <c r="AF466" s="489">
        <v>72791757.650000006</v>
      </c>
    </row>
    <row r="467" spans="1:32">
      <c r="A467" s="487">
        <v>460</v>
      </c>
      <c r="B467" s="152">
        <v>4</v>
      </c>
      <c r="C467" s="152"/>
      <c r="D467" s="152" t="s">
        <v>2809</v>
      </c>
      <c r="E467" s="152" t="s">
        <v>1836</v>
      </c>
      <c r="F467" s="487">
        <v>80445401</v>
      </c>
      <c r="G467" s="152" t="s">
        <v>2810</v>
      </c>
      <c r="H467" s="488">
        <v>3607326.7200000002</v>
      </c>
      <c r="I467" s="488">
        <v>15636445.640000001</v>
      </c>
      <c r="J467" s="152"/>
      <c r="K467" s="487">
        <v>500000</v>
      </c>
      <c r="L467" s="152">
        <v>0</v>
      </c>
      <c r="M467" s="488">
        <v>108940178.98</v>
      </c>
      <c r="N467" s="153">
        <v>460</v>
      </c>
      <c r="O467" s="152" t="s">
        <v>2665</v>
      </c>
      <c r="P467" s="152" t="s">
        <v>1108</v>
      </c>
      <c r="Q467" s="152" t="s">
        <v>2811</v>
      </c>
      <c r="R467" s="488"/>
      <c r="S467" s="153">
        <f t="shared" si="7"/>
        <v>19743772.359999999</v>
      </c>
      <c r="T467" s="153">
        <v>89696406.620000005</v>
      </c>
      <c r="U467" s="153">
        <v>474560973.69999999</v>
      </c>
      <c r="V467" s="153">
        <v>17310000</v>
      </c>
      <c r="W467" s="153">
        <v>601311152.67999995</v>
      </c>
      <c r="X467" s="153">
        <v>429043890</v>
      </c>
      <c r="Y467" s="153">
        <v>226661000</v>
      </c>
      <c r="Z467" s="153">
        <v>0</v>
      </c>
      <c r="AA467" s="153">
        <v>655704890</v>
      </c>
      <c r="AB467" s="153">
        <v>370887689.89999998</v>
      </c>
      <c r="AC467" s="153">
        <v>175802245.30000001</v>
      </c>
      <c r="AD467" s="153">
        <v>0</v>
      </c>
      <c r="AE467" s="153">
        <v>546689935.20000005</v>
      </c>
      <c r="AF467" s="489">
        <v>54621217.479999997</v>
      </c>
    </row>
    <row r="468" spans="1:32">
      <c r="A468" s="487">
        <v>461</v>
      </c>
      <c r="B468" s="152">
        <v>4</v>
      </c>
      <c r="C468" s="152"/>
      <c r="D468" s="152" t="s">
        <v>2809</v>
      </c>
      <c r="E468" s="152" t="s">
        <v>1836</v>
      </c>
      <c r="F468" s="487">
        <v>80445402</v>
      </c>
      <c r="G468" s="152" t="s">
        <v>2812</v>
      </c>
      <c r="H468" s="152">
        <v>0</v>
      </c>
      <c r="I468" s="488">
        <v>63768009.740000002</v>
      </c>
      <c r="J468" s="152"/>
      <c r="K468" s="152">
        <v>0</v>
      </c>
      <c r="L468" s="487">
        <v>6300000</v>
      </c>
      <c r="M468" s="488">
        <v>151138910.56</v>
      </c>
      <c r="N468" s="153">
        <v>461</v>
      </c>
      <c r="O468" s="152" t="s">
        <v>2665</v>
      </c>
      <c r="P468" s="152" t="s">
        <v>1108</v>
      </c>
      <c r="Q468" s="152" t="s">
        <v>2813</v>
      </c>
      <c r="R468" s="488"/>
      <c r="S468" s="153">
        <f t="shared" si="7"/>
        <v>70068009.74000001</v>
      </c>
      <c r="T468" s="153">
        <v>81070900.819999993</v>
      </c>
      <c r="U468" s="153">
        <v>513842564</v>
      </c>
      <c r="V468" s="153">
        <v>21784000</v>
      </c>
      <c r="W468" s="153">
        <v>686765474.55999994</v>
      </c>
      <c r="X468" s="153">
        <v>407291430</v>
      </c>
      <c r="Y468" s="153">
        <v>292960072.54000002</v>
      </c>
      <c r="Z468" s="153">
        <v>0</v>
      </c>
      <c r="AA468" s="153">
        <v>700251502.53999996</v>
      </c>
      <c r="AB468" s="153">
        <v>368569108.05000001</v>
      </c>
      <c r="AC468" s="153">
        <v>214686371.88999999</v>
      </c>
      <c r="AD468" s="153">
        <v>0</v>
      </c>
      <c r="AE468" s="153">
        <v>583255479.94000006</v>
      </c>
      <c r="AF468" s="489">
        <v>103509994.62</v>
      </c>
    </row>
    <row r="469" spans="1:32">
      <c r="A469" s="487">
        <v>462</v>
      </c>
      <c r="B469" s="152">
        <v>4</v>
      </c>
      <c r="C469" s="152"/>
      <c r="D469" s="152" t="s">
        <v>2809</v>
      </c>
      <c r="E469" s="152" t="s">
        <v>1836</v>
      </c>
      <c r="F469" s="487">
        <v>80445403</v>
      </c>
      <c r="G469" s="152" t="s">
        <v>2814</v>
      </c>
      <c r="H469" s="152">
        <v>0</v>
      </c>
      <c r="I469" s="488">
        <v>17220630.760000002</v>
      </c>
      <c r="J469" s="152"/>
      <c r="K469" s="152">
        <v>0</v>
      </c>
      <c r="L469" s="152">
        <v>0</v>
      </c>
      <c r="M469" s="488">
        <v>100157412.16</v>
      </c>
      <c r="N469" s="153">
        <v>462</v>
      </c>
      <c r="O469" s="152" t="s">
        <v>2665</v>
      </c>
      <c r="P469" s="152" t="s">
        <v>1108</v>
      </c>
      <c r="Q469" s="152" t="s">
        <v>2815</v>
      </c>
      <c r="R469" s="488"/>
      <c r="S469" s="153">
        <f t="shared" si="7"/>
        <v>17220630.760000002</v>
      </c>
      <c r="T469" s="153">
        <v>82936781.400000006</v>
      </c>
      <c r="U469" s="153">
        <v>368911859.99000001</v>
      </c>
      <c r="V469" s="153">
        <v>22150000</v>
      </c>
      <c r="W469" s="153">
        <v>491219272.14999998</v>
      </c>
      <c r="X469" s="153">
        <v>356894189.75999999</v>
      </c>
      <c r="Y469" s="153">
        <v>141899000</v>
      </c>
      <c r="Z469" s="153">
        <v>0</v>
      </c>
      <c r="AA469" s="153">
        <v>498793189.75999999</v>
      </c>
      <c r="AB469" s="153">
        <v>333020223.32999998</v>
      </c>
      <c r="AC469" s="153">
        <v>128070362.38</v>
      </c>
      <c r="AD469" s="153">
        <v>0</v>
      </c>
      <c r="AE469" s="153">
        <v>461090585.70999998</v>
      </c>
      <c r="AF469" s="489">
        <v>30128686.440000001</v>
      </c>
    </row>
    <row r="470" spans="1:32">
      <c r="A470" s="487">
        <v>463</v>
      </c>
      <c r="B470" s="152">
        <v>4</v>
      </c>
      <c r="C470" s="152"/>
      <c r="D470" s="152" t="s">
        <v>2809</v>
      </c>
      <c r="E470" s="152" t="s">
        <v>1836</v>
      </c>
      <c r="F470" s="487">
        <v>80445404</v>
      </c>
      <c r="G470" s="152" t="s">
        <v>2816</v>
      </c>
      <c r="H470" s="488">
        <v>55985634.039999999</v>
      </c>
      <c r="I470" s="488">
        <v>51081725.57</v>
      </c>
      <c r="J470" s="152"/>
      <c r="K470" s="152">
        <v>0</v>
      </c>
      <c r="L470" s="487">
        <v>48723792</v>
      </c>
      <c r="M470" s="488">
        <v>292464464.06999999</v>
      </c>
      <c r="N470" s="153">
        <v>463</v>
      </c>
      <c r="O470" s="152" t="s">
        <v>2665</v>
      </c>
      <c r="P470" s="152" t="s">
        <v>1108</v>
      </c>
      <c r="Q470" s="152" t="s">
        <v>2817</v>
      </c>
      <c r="R470" s="488"/>
      <c r="S470" s="153">
        <f t="shared" si="7"/>
        <v>155791151.61000001</v>
      </c>
      <c r="T470" s="153">
        <v>136673312.46000001</v>
      </c>
      <c r="U470" s="153">
        <v>720751999.98000002</v>
      </c>
      <c r="V470" s="153">
        <v>18822436</v>
      </c>
      <c r="W470" s="153">
        <v>1032038900.05</v>
      </c>
      <c r="X470" s="153">
        <v>681174313</v>
      </c>
      <c r="Y470" s="153">
        <v>372263921</v>
      </c>
      <c r="Z470" s="153">
        <v>4500000</v>
      </c>
      <c r="AA470" s="153">
        <v>1057938234</v>
      </c>
      <c r="AB470" s="153">
        <v>556390468.21000004</v>
      </c>
      <c r="AC470" s="153">
        <v>250048378.97999999</v>
      </c>
      <c r="AD470" s="153">
        <v>4499210</v>
      </c>
      <c r="AE470" s="153">
        <v>810938057.19000006</v>
      </c>
      <c r="AF470" s="489">
        <v>221100842.86000001</v>
      </c>
    </row>
    <row r="471" spans="1:32">
      <c r="A471" s="487">
        <v>464</v>
      </c>
      <c r="B471" s="152">
        <v>4</v>
      </c>
      <c r="C471" s="152"/>
      <c r="D471" s="152" t="s">
        <v>2809</v>
      </c>
      <c r="E471" s="152" t="s">
        <v>1840</v>
      </c>
      <c r="F471" s="487">
        <v>80445501</v>
      </c>
      <c r="G471" s="152" t="s">
        <v>2818</v>
      </c>
      <c r="H471" s="487">
        <v>16594058</v>
      </c>
      <c r="I471" s="488">
        <v>3579501.13</v>
      </c>
      <c r="J471" s="152"/>
      <c r="K471" s="152">
        <v>0</v>
      </c>
      <c r="L471" s="152">
        <v>0</v>
      </c>
      <c r="M471" s="488">
        <v>87618523.969999999</v>
      </c>
      <c r="N471" s="153">
        <v>464</v>
      </c>
      <c r="O471" s="152" t="s">
        <v>2665</v>
      </c>
      <c r="P471" s="152" t="s">
        <v>1108</v>
      </c>
      <c r="Q471" s="152" t="s">
        <v>2819</v>
      </c>
      <c r="R471" s="488"/>
      <c r="S471" s="153">
        <f t="shared" si="7"/>
        <v>20173559.129999999</v>
      </c>
      <c r="T471" s="153">
        <v>67444964.840000004</v>
      </c>
      <c r="U471" s="153">
        <v>432023325.66000003</v>
      </c>
      <c r="V471" s="153">
        <v>23009000</v>
      </c>
      <c r="W471" s="153">
        <v>542650849.63</v>
      </c>
      <c r="X471" s="153">
        <v>369203218</v>
      </c>
      <c r="Y471" s="153">
        <v>192147000</v>
      </c>
      <c r="Z471" s="153">
        <v>0</v>
      </c>
      <c r="AA471" s="153">
        <v>561350218</v>
      </c>
      <c r="AB471" s="153">
        <v>328584297</v>
      </c>
      <c r="AC471" s="153">
        <v>141168187</v>
      </c>
      <c r="AD471" s="153">
        <v>0</v>
      </c>
      <c r="AE471" s="153">
        <v>469752484</v>
      </c>
      <c r="AF471" s="489">
        <v>72898365.629999995</v>
      </c>
    </row>
    <row r="472" spans="1:32">
      <c r="A472" s="487">
        <v>465</v>
      </c>
      <c r="B472" s="152">
        <v>4</v>
      </c>
      <c r="C472" s="152"/>
      <c r="D472" s="152" t="s">
        <v>2809</v>
      </c>
      <c r="E472" s="152" t="s">
        <v>1840</v>
      </c>
      <c r="F472" s="487">
        <v>80445502</v>
      </c>
      <c r="G472" s="152" t="s">
        <v>2820</v>
      </c>
      <c r="H472" s="488">
        <v>27482128.77</v>
      </c>
      <c r="I472" s="487">
        <v>5151092</v>
      </c>
      <c r="J472" s="152"/>
      <c r="K472" s="152">
        <v>0</v>
      </c>
      <c r="L472" s="152">
        <v>0</v>
      </c>
      <c r="M472" s="488">
        <v>77260948.939999998</v>
      </c>
      <c r="N472" s="153">
        <v>465</v>
      </c>
      <c r="O472" s="152" t="s">
        <v>2665</v>
      </c>
      <c r="P472" s="152" t="s">
        <v>1108</v>
      </c>
      <c r="Q472" s="152" t="s">
        <v>2821</v>
      </c>
      <c r="R472" s="488"/>
      <c r="S472" s="153">
        <f t="shared" si="7"/>
        <v>32633220.77</v>
      </c>
      <c r="T472" s="153">
        <v>44627728.170000002</v>
      </c>
      <c r="U472" s="153">
        <v>191538000.00999999</v>
      </c>
      <c r="V472" s="153">
        <v>27135000</v>
      </c>
      <c r="W472" s="153">
        <v>295933948.94999999</v>
      </c>
      <c r="X472" s="153">
        <v>200305920</v>
      </c>
      <c r="Y472" s="153">
        <v>112754295</v>
      </c>
      <c r="Z472" s="153">
        <v>0</v>
      </c>
      <c r="AA472" s="153">
        <v>313060215</v>
      </c>
      <c r="AB472" s="153">
        <v>153571429.03999999</v>
      </c>
      <c r="AC472" s="153">
        <v>91159206.790000007</v>
      </c>
      <c r="AD472" s="153">
        <v>0</v>
      </c>
      <c r="AE472" s="153">
        <v>244730635.83000001</v>
      </c>
      <c r="AF472" s="489">
        <v>51203313.119999997</v>
      </c>
    </row>
    <row r="473" spans="1:32">
      <c r="A473" s="487">
        <v>466</v>
      </c>
      <c r="B473" s="152">
        <v>4</v>
      </c>
      <c r="C473" s="152"/>
      <c r="D473" s="152" t="s">
        <v>2809</v>
      </c>
      <c r="E473" s="152" t="s">
        <v>1840</v>
      </c>
      <c r="F473" s="487">
        <v>80445503</v>
      </c>
      <c r="G473" s="152" t="s">
        <v>2822</v>
      </c>
      <c r="H473" s="488">
        <v>12872599.15</v>
      </c>
      <c r="I473" s="488">
        <v>4514888.34</v>
      </c>
      <c r="J473" s="152"/>
      <c r="K473" s="152">
        <v>0</v>
      </c>
      <c r="L473" s="487">
        <v>2000000</v>
      </c>
      <c r="M473" s="488">
        <v>66277806.520000003</v>
      </c>
      <c r="N473" s="153">
        <v>466</v>
      </c>
      <c r="O473" s="152" t="s">
        <v>2665</v>
      </c>
      <c r="P473" s="152" t="s">
        <v>1108</v>
      </c>
      <c r="Q473" s="152" t="s">
        <v>2823</v>
      </c>
      <c r="R473" s="488"/>
      <c r="S473" s="153">
        <f t="shared" si="7"/>
        <v>19387487.490000002</v>
      </c>
      <c r="T473" s="153">
        <v>46890319.030000001</v>
      </c>
      <c r="U473" s="153">
        <v>234390818</v>
      </c>
      <c r="V473" s="153">
        <v>37104000</v>
      </c>
      <c r="W473" s="153">
        <v>337772624.51999998</v>
      </c>
      <c r="X473" s="153">
        <v>228152000</v>
      </c>
      <c r="Y473" s="153">
        <v>141721000</v>
      </c>
      <c r="Z473" s="153">
        <v>0</v>
      </c>
      <c r="AA473" s="153">
        <v>369873000</v>
      </c>
      <c r="AB473" s="153">
        <v>199602969.24000001</v>
      </c>
      <c r="AC473" s="153">
        <v>112804665.75</v>
      </c>
      <c r="AD473" s="153">
        <v>0</v>
      </c>
      <c r="AE473" s="153">
        <v>312407634.99000001</v>
      </c>
      <c r="AF473" s="489">
        <v>25364989.530000001</v>
      </c>
    </row>
    <row r="474" spans="1:32">
      <c r="A474" s="487">
        <v>467</v>
      </c>
      <c r="B474" s="152">
        <v>4</v>
      </c>
      <c r="C474" s="152"/>
      <c r="D474" s="152" t="s">
        <v>2809</v>
      </c>
      <c r="E474" s="152" t="s">
        <v>1840</v>
      </c>
      <c r="F474" s="487">
        <v>80445504</v>
      </c>
      <c r="G474" s="152" t="s">
        <v>2824</v>
      </c>
      <c r="H474" s="488">
        <v>68055126.489999995</v>
      </c>
      <c r="I474" s="487">
        <v>538416</v>
      </c>
      <c r="J474" s="152"/>
      <c r="K474" s="152">
        <v>0</v>
      </c>
      <c r="L474" s="487">
        <v>1000000</v>
      </c>
      <c r="M474" s="488">
        <v>143760332.33000001</v>
      </c>
      <c r="N474" s="153">
        <v>467</v>
      </c>
      <c r="O474" s="152" t="s">
        <v>2665</v>
      </c>
      <c r="P474" s="152" t="s">
        <v>1108</v>
      </c>
      <c r="Q474" s="152" t="s">
        <v>2825</v>
      </c>
      <c r="R474" s="488"/>
      <c r="S474" s="153">
        <f t="shared" si="7"/>
        <v>69593542.489999995</v>
      </c>
      <c r="T474" s="153">
        <v>74166789.840000004</v>
      </c>
      <c r="U474" s="153">
        <v>266318259</v>
      </c>
      <c r="V474" s="153">
        <v>24845000</v>
      </c>
      <c r="W474" s="153">
        <v>434923591.32999998</v>
      </c>
      <c r="X474" s="153">
        <v>256800086.49000001</v>
      </c>
      <c r="Y474" s="153">
        <v>221736380</v>
      </c>
      <c r="Z474" s="153">
        <v>0</v>
      </c>
      <c r="AA474" s="153">
        <v>478536466.49000001</v>
      </c>
      <c r="AB474" s="153">
        <v>177568012.56999999</v>
      </c>
      <c r="AC474" s="153">
        <v>137946310</v>
      </c>
      <c r="AD474" s="153">
        <v>0</v>
      </c>
      <c r="AE474" s="153">
        <v>315514322.56999999</v>
      </c>
      <c r="AF474" s="489">
        <v>119409268.76000001</v>
      </c>
    </row>
    <row r="475" spans="1:32">
      <c r="A475" s="487">
        <v>468</v>
      </c>
      <c r="B475" s="152">
        <v>4</v>
      </c>
      <c r="C475" s="152"/>
      <c r="D475" s="152" t="s">
        <v>2809</v>
      </c>
      <c r="E475" s="152" t="s">
        <v>1840</v>
      </c>
      <c r="F475" s="487">
        <v>80445505</v>
      </c>
      <c r="G475" s="152" t="s">
        <v>2826</v>
      </c>
      <c r="H475" s="488">
        <v>62700067.280000001</v>
      </c>
      <c r="I475" s="488">
        <v>9504458.9800000004</v>
      </c>
      <c r="J475" s="152"/>
      <c r="K475" s="152">
        <v>0</v>
      </c>
      <c r="L475" s="487">
        <v>3990902</v>
      </c>
      <c r="M475" s="488">
        <v>161812689.19</v>
      </c>
      <c r="N475" s="153">
        <v>468</v>
      </c>
      <c r="O475" s="152" t="s">
        <v>2665</v>
      </c>
      <c r="P475" s="152" t="s">
        <v>1108</v>
      </c>
      <c r="Q475" s="152" t="s">
        <v>2827</v>
      </c>
      <c r="R475" s="488"/>
      <c r="S475" s="153">
        <f t="shared" si="7"/>
        <v>76195428.260000005</v>
      </c>
      <c r="T475" s="153">
        <v>85617260.930000007</v>
      </c>
      <c r="U475" s="153">
        <v>429092766.51999998</v>
      </c>
      <c r="V475" s="153">
        <v>22348000</v>
      </c>
      <c r="W475" s="153">
        <v>613253455.71000004</v>
      </c>
      <c r="X475" s="153">
        <v>427425317.27999997</v>
      </c>
      <c r="Y475" s="153">
        <v>214369750</v>
      </c>
      <c r="Z475" s="153">
        <v>0</v>
      </c>
      <c r="AA475" s="153">
        <v>641795067.27999997</v>
      </c>
      <c r="AB475" s="153">
        <v>367169665.37</v>
      </c>
      <c r="AC475" s="153">
        <v>131350162.48</v>
      </c>
      <c r="AD475" s="153">
        <v>0</v>
      </c>
      <c r="AE475" s="153">
        <v>498519827.85000002</v>
      </c>
      <c r="AF475" s="489">
        <v>114733627.86</v>
      </c>
    </row>
    <row r="476" spans="1:32">
      <c r="A476" s="487">
        <v>469</v>
      </c>
      <c r="B476" s="152">
        <v>4</v>
      </c>
      <c r="C476" s="152"/>
      <c r="D476" s="152" t="s">
        <v>2809</v>
      </c>
      <c r="E476" s="152" t="s">
        <v>1840</v>
      </c>
      <c r="F476" s="487">
        <v>80445506</v>
      </c>
      <c r="G476" s="152" t="s">
        <v>2828</v>
      </c>
      <c r="H476" s="487">
        <v>25990870</v>
      </c>
      <c r="I476" s="488">
        <v>2969321.4</v>
      </c>
      <c r="J476" s="152"/>
      <c r="K476" s="152">
        <v>0</v>
      </c>
      <c r="L476" s="487">
        <v>1600000</v>
      </c>
      <c r="M476" s="488">
        <v>78754323.299999997</v>
      </c>
      <c r="N476" s="153">
        <v>469</v>
      </c>
      <c r="O476" s="152" t="s">
        <v>2665</v>
      </c>
      <c r="P476" s="152" t="s">
        <v>1108</v>
      </c>
      <c r="Q476" s="152" t="s">
        <v>2829</v>
      </c>
      <c r="R476" s="488"/>
      <c r="S476" s="153">
        <f t="shared" si="7"/>
        <v>30560191.399999999</v>
      </c>
      <c r="T476" s="153">
        <v>48194131.899999999</v>
      </c>
      <c r="U476" s="153">
        <v>275678079.63</v>
      </c>
      <c r="V476" s="153">
        <v>17487301</v>
      </c>
      <c r="W476" s="153">
        <v>371919703.93000001</v>
      </c>
      <c r="X476" s="153">
        <v>238773000</v>
      </c>
      <c r="Y476" s="153">
        <v>150334000</v>
      </c>
      <c r="Z476" s="153">
        <v>0</v>
      </c>
      <c r="AA476" s="153">
        <v>389107000</v>
      </c>
      <c r="AB476" s="153">
        <v>200194621.09999999</v>
      </c>
      <c r="AC476" s="153">
        <v>122732832.89</v>
      </c>
      <c r="AD476" s="153">
        <v>0</v>
      </c>
      <c r="AE476" s="153">
        <v>322927453.99000001</v>
      </c>
      <c r="AF476" s="489">
        <v>48992249.939999998</v>
      </c>
    </row>
    <row r="477" spans="1:32">
      <c r="A477" s="487">
        <v>470</v>
      </c>
      <c r="B477" s="152">
        <v>4</v>
      </c>
      <c r="C477" s="152"/>
      <c r="D477" s="152" t="s">
        <v>2830</v>
      </c>
      <c r="E477" s="152" t="s">
        <v>1836</v>
      </c>
      <c r="F477" s="487">
        <v>80446401</v>
      </c>
      <c r="G477" s="152" t="s">
        <v>2831</v>
      </c>
      <c r="H477" s="488">
        <v>128211181.52</v>
      </c>
      <c r="I477" s="488">
        <v>61685240.539999999</v>
      </c>
      <c r="J477" s="152"/>
      <c r="K477" s="488">
        <v>24069049.5</v>
      </c>
      <c r="L477" s="152">
        <v>0</v>
      </c>
      <c r="M477" s="488">
        <v>402268382.06</v>
      </c>
      <c r="N477" s="153">
        <v>470</v>
      </c>
      <c r="O477" s="152" t="s">
        <v>2665</v>
      </c>
      <c r="P477" s="152" t="s">
        <v>1135</v>
      </c>
      <c r="Q477" s="152" t="s">
        <v>2832</v>
      </c>
      <c r="R477" s="488"/>
      <c r="S477" s="153">
        <f t="shared" si="7"/>
        <v>213965471.56</v>
      </c>
      <c r="T477" s="153">
        <v>212371960</v>
      </c>
      <c r="U477" s="153">
        <v>678800266</v>
      </c>
      <c r="V477" s="153">
        <v>17745000</v>
      </c>
      <c r="W477" s="153">
        <v>1122882697.5599999</v>
      </c>
      <c r="X477" s="153">
        <v>505470388</v>
      </c>
      <c r="Y477" s="153">
        <v>704961486</v>
      </c>
      <c r="Z477" s="153">
        <v>0</v>
      </c>
      <c r="AA477" s="153">
        <v>1210431874</v>
      </c>
      <c r="AB477" s="153">
        <v>429531864.49000001</v>
      </c>
      <c r="AC477" s="153">
        <v>446474490</v>
      </c>
      <c r="AD477" s="153">
        <v>0</v>
      </c>
      <c r="AE477" s="153">
        <v>876006354.49000001</v>
      </c>
      <c r="AF477" s="489">
        <v>246876343.06999999</v>
      </c>
    </row>
    <row r="478" spans="1:32">
      <c r="A478" s="487">
        <v>471</v>
      </c>
      <c r="B478" s="152">
        <v>4</v>
      </c>
      <c r="C478" s="152"/>
      <c r="D478" s="152" t="s">
        <v>2830</v>
      </c>
      <c r="E478" s="152" t="s">
        <v>1836</v>
      </c>
      <c r="F478" s="487">
        <v>80446402</v>
      </c>
      <c r="G478" s="152" t="s">
        <v>2833</v>
      </c>
      <c r="H478" s="488">
        <v>191410512.75999999</v>
      </c>
      <c r="I478" s="488">
        <v>102586517.37</v>
      </c>
      <c r="J478" s="152"/>
      <c r="K478" s="152">
        <v>0</v>
      </c>
      <c r="L478" s="487">
        <v>4775400</v>
      </c>
      <c r="M478" s="488">
        <v>503925123.56999999</v>
      </c>
      <c r="N478" s="153">
        <v>471</v>
      </c>
      <c r="O478" s="152" t="s">
        <v>2665</v>
      </c>
      <c r="P478" s="152" t="s">
        <v>1135</v>
      </c>
      <c r="Q478" s="152" t="s">
        <v>2834</v>
      </c>
      <c r="R478" s="488"/>
      <c r="S478" s="153">
        <f t="shared" si="7"/>
        <v>298772430.13</v>
      </c>
      <c r="T478" s="153">
        <v>205152693.44</v>
      </c>
      <c r="U478" s="153">
        <v>541660540</v>
      </c>
      <c r="V478" s="153">
        <v>25430000</v>
      </c>
      <c r="W478" s="153">
        <v>1071015663.5700001</v>
      </c>
      <c r="X478" s="153">
        <v>596119362.53999996</v>
      </c>
      <c r="Y478" s="153">
        <v>388835856</v>
      </c>
      <c r="Z478" s="153">
        <v>0</v>
      </c>
      <c r="AA478" s="153">
        <v>984955218.53999996</v>
      </c>
      <c r="AB478" s="153">
        <v>506267163.92000002</v>
      </c>
      <c r="AC478" s="153">
        <v>267316590.91999999</v>
      </c>
      <c r="AD478" s="153">
        <v>0</v>
      </c>
      <c r="AE478" s="153">
        <v>773583754.84000003</v>
      </c>
      <c r="AF478" s="489">
        <v>297431908.73000002</v>
      </c>
    </row>
    <row r="479" spans="1:32">
      <c r="A479" s="487">
        <v>472</v>
      </c>
      <c r="B479" s="152">
        <v>4</v>
      </c>
      <c r="C479" s="152"/>
      <c r="D479" s="152" t="s">
        <v>2830</v>
      </c>
      <c r="E479" s="152" t="s">
        <v>1836</v>
      </c>
      <c r="F479" s="487">
        <v>80446403</v>
      </c>
      <c r="G479" s="152" t="s">
        <v>2835</v>
      </c>
      <c r="H479" s="488">
        <v>95830426.409999996</v>
      </c>
      <c r="I479" s="488">
        <v>30865069.66</v>
      </c>
      <c r="J479" s="152"/>
      <c r="K479" s="152">
        <v>0</v>
      </c>
      <c r="L479" s="152">
        <v>0</v>
      </c>
      <c r="M479" s="488">
        <v>270763711.69999999</v>
      </c>
      <c r="N479" s="153">
        <v>472</v>
      </c>
      <c r="O479" s="152" t="s">
        <v>2665</v>
      </c>
      <c r="P479" s="152" t="s">
        <v>1135</v>
      </c>
      <c r="Q479" s="152" t="s">
        <v>2836</v>
      </c>
      <c r="R479" s="488"/>
      <c r="S479" s="153">
        <f t="shared" si="7"/>
        <v>126695496.06999999</v>
      </c>
      <c r="T479" s="153">
        <v>144068215.63</v>
      </c>
      <c r="U479" s="153">
        <v>543580081</v>
      </c>
      <c r="V479" s="153">
        <v>21705000</v>
      </c>
      <c r="W479" s="153">
        <v>836048792.70000005</v>
      </c>
      <c r="X479" s="153">
        <v>611528479</v>
      </c>
      <c r="Y479" s="153">
        <v>191670000</v>
      </c>
      <c r="Z479" s="153">
        <v>0</v>
      </c>
      <c r="AA479" s="153">
        <v>803198479</v>
      </c>
      <c r="AB479" s="153">
        <v>506774891.75999999</v>
      </c>
      <c r="AC479" s="153">
        <v>145769845.41</v>
      </c>
      <c r="AD479" s="153">
        <v>0</v>
      </c>
      <c r="AE479" s="153">
        <v>652544737.16999996</v>
      </c>
      <c r="AF479" s="489">
        <v>183504055.53</v>
      </c>
    </row>
    <row r="480" spans="1:32">
      <c r="A480" s="487">
        <v>473</v>
      </c>
      <c r="B480" s="152">
        <v>4</v>
      </c>
      <c r="C480" s="152"/>
      <c r="D480" s="152" t="s">
        <v>2830</v>
      </c>
      <c r="E480" s="152" t="s">
        <v>1836</v>
      </c>
      <c r="F480" s="487">
        <v>80446404</v>
      </c>
      <c r="G480" s="152" t="s">
        <v>2837</v>
      </c>
      <c r="H480" s="488">
        <v>151760825.78999999</v>
      </c>
      <c r="I480" s="488">
        <v>49564418.670000002</v>
      </c>
      <c r="J480" s="152"/>
      <c r="K480" s="487">
        <v>14709197</v>
      </c>
      <c r="L480" s="152">
        <v>0</v>
      </c>
      <c r="M480" s="488">
        <v>407496153.17000002</v>
      </c>
      <c r="N480" s="153">
        <v>473</v>
      </c>
      <c r="O480" s="152" t="s">
        <v>2665</v>
      </c>
      <c r="P480" s="152" t="s">
        <v>1135</v>
      </c>
      <c r="Q480" s="152" t="s">
        <v>2838</v>
      </c>
      <c r="R480" s="488"/>
      <c r="S480" s="153">
        <f t="shared" si="7"/>
        <v>216034441.45999998</v>
      </c>
      <c r="T480" s="153">
        <v>206170908.71000001</v>
      </c>
      <c r="U480" s="153">
        <v>489180425</v>
      </c>
      <c r="V480" s="153">
        <v>22790000</v>
      </c>
      <c r="W480" s="153">
        <v>934175775.16999996</v>
      </c>
      <c r="X480" s="153">
        <v>481047730</v>
      </c>
      <c r="Y480" s="153">
        <v>422514175.79000002</v>
      </c>
      <c r="Z480" s="153">
        <v>0</v>
      </c>
      <c r="AA480" s="153">
        <v>903561905.78999996</v>
      </c>
      <c r="AB480" s="153">
        <v>415231283.94999999</v>
      </c>
      <c r="AC480" s="153">
        <v>281143577.52999997</v>
      </c>
      <c r="AD480" s="153">
        <v>0</v>
      </c>
      <c r="AE480" s="153">
        <v>696374861.48000002</v>
      </c>
      <c r="AF480" s="489">
        <v>237800913.69</v>
      </c>
    </row>
    <row r="481" spans="1:32">
      <c r="A481" s="487">
        <v>474</v>
      </c>
      <c r="B481" s="152">
        <v>4</v>
      </c>
      <c r="C481" s="152"/>
      <c r="D481" s="152" t="s">
        <v>2830</v>
      </c>
      <c r="E481" s="152" t="s">
        <v>1840</v>
      </c>
      <c r="F481" s="487">
        <v>80446501</v>
      </c>
      <c r="G481" s="152" t="s">
        <v>2839</v>
      </c>
      <c r="H481" s="488">
        <v>49668296.619999997</v>
      </c>
      <c r="I481" s="488">
        <v>10821382.6</v>
      </c>
      <c r="J481" s="152"/>
      <c r="K481" s="152">
        <v>0</v>
      </c>
      <c r="L481" s="152">
        <v>0</v>
      </c>
      <c r="M481" s="488">
        <v>117841611.34</v>
      </c>
      <c r="N481" s="153">
        <v>474</v>
      </c>
      <c r="O481" s="152" t="s">
        <v>2665</v>
      </c>
      <c r="P481" s="152" t="s">
        <v>1135</v>
      </c>
      <c r="Q481" s="152" t="s">
        <v>2840</v>
      </c>
      <c r="R481" s="488"/>
      <c r="S481" s="153">
        <f t="shared" si="7"/>
        <v>60489679.219999999</v>
      </c>
      <c r="T481" s="153">
        <v>57351932.119999997</v>
      </c>
      <c r="U481" s="153">
        <v>209950344</v>
      </c>
      <c r="V481" s="153">
        <v>17149000</v>
      </c>
      <c r="W481" s="153">
        <v>344940955.33999997</v>
      </c>
      <c r="X481" s="153">
        <v>273241510</v>
      </c>
      <c r="Y481" s="153">
        <v>154516518</v>
      </c>
      <c r="Z481" s="153">
        <v>0</v>
      </c>
      <c r="AA481" s="153">
        <v>427758028</v>
      </c>
      <c r="AB481" s="153">
        <v>169866264</v>
      </c>
      <c r="AC481" s="153">
        <v>76696913.25</v>
      </c>
      <c r="AD481" s="153">
        <v>0</v>
      </c>
      <c r="AE481" s="153">
        <v>246563177.25</v>
      </c>
      <c r="AF481" s="489">
        <v>98377778.090000004</v>
      </c>
    </row>
    <row r="482" spans="1:32">
      <c r="A482" s="487">
        <v>475</v>
      </c>
      <c r="B482" s="152">
        <v>4</v>
      </c>
      <c r="C482" s="152"/>
      <c r="D482" s="152" t="s">
        <v>2830</v>
      </c>
      <c r="E482" s="152" t="s">
        <v>1840</v>
      </c>
      <c r="F482" s="487">
        <v>80446502</v>
      </c>
      <c r="G482" s="152" t="s">
        <v>2841</v>
      </c>
      <c r="H482" s="487">
        <v>45126000</v>
      </c>
      <c r="I482" s="488">
        <v>45996873.210000001</v>
      </c>
      <c r="J482" s="152"/>
      <c r="K482" s="152">
        <v>0</v>
      </c>
      <c r="L482" s="487">
        <v>4532500</v>
      </c>
      <c r="M482" s="488">
        <v>163298938.75</v>
      </c>
      <c r="N482" s="153">
        <v>475</v>
      </c>
      <c r="O482" s="152" t="s">
        <v>2665</v>
      </c>
      <c r="P482" s="152" t="s">
        <v>1135</v>
      </c>
      <c r="Q482" s="152" t="s">
        <v>2842</v>
      </c>
      <c r="R482" s="488"/>
      <c r="S482" s="153">
        <f t="shared" si="7"/>
        <v>95655373.210000008</v>
      </c>
      <c r="T482" s="153">
        <v>67643565.540000007</v>
      </c>
      <c r="U482" s="153">
        <v>219182053</v>
      </c>
      <c r="V482" s="153">
        <v>12158000</v>
      </c>
      <c r="W482" s="153">
        <v>394638991.75</v>
      </c>
      <c r="X482" s="153">
        <v>255137352</v>
      </c>
      <c r="Y482" s="153">
        <v>183216500</v>
      </c>
      <c r="Z482" s="153">
        <v>0</v>
      </c>
      <c r="AA482" s="153">
        <v>438353852</v>
      </c>
      <c r="AB482" s="153">
        <v>197044084.84</v>
      </c>
      <c r="AC482" s="153">
        <v>97828829</v>
      </c>
      <c r="AD482" s="153">
        <v>0</v>
      </c>
      <c r="AE482" s="153">
        <v>294872913.83999997</v>
      </c>
      <c r="AF482" s="489">
        <v>99766077.909999996</v>
      </c>
    </row>
    <row r="483" spans="1:32">
      <c r="A483" s="487">
        <v>476</v>
      </c>
      <c r="B483" s="152">
        <v>4</v>
      </c>
      <c r="C483" s="152"/>
      <c r="D483" s="152" t="s">
        <v>2830</v>
      </c>
      <c r="E483" s="152" t="s">
        <v>1840</v>
      </c>
      <c r="F483" s="487">
        <v>80446503</v>
      </c>
      <c r="G483" s="152" t="s">
        <v>2843</v>
      </c>
      <c r="H483" s="488">
        <v>91569765.909999996</v>
      </c>
      <c r="I483" s="488">
        <v>36897657.509999998</v>
      </c>
      <c r="J483" s="152"/>
      <c r="K483" s="487">
        <v>8302932</v>
      </c>
      <c r="L483" s="487">
        <v>1032500</v>
      </c>
      <c r="M483" s="488">
        <v>271241429.04000002</v>
      </c>
      <c r="N483" s="153">
        <v>476</v>
      </c>
      <c r="O483" s="152" t="s">
        <v>2665</v>
      </c>
      <c r="P483" s="152" t="s">
        <v>1135</v>
      </c>
      <c r="Q483" s="152" t="s">
        <v>2844</v>
      </c>
      <c r="R483" s="488"/>
      <c r="S483" s="153">
        <f t="shared" si="7"/>
        <v>137802855.41999999</v>
      </c>
      <c r="T483" s="153">
        <v>141741505.62</v>
      </c>
      <c r="U483" s="153">
        <v>327800279.35000002</v>
      </c>
      <c r="V483" s="153">
        <v>12380000</v>
      </c>
      <c r="W483" s="153">
        <v>619724640.38999999</v>
      </c>
      <c r="X483" s="153">
        <v>370210414</v>
      </c>
      <c r="Y483" s="153">
        <v>366300296</v>
      </c>
      <c r="Z483" s="153">
        <v>0</v>
      </c>
      <c r="AA483" s="153">
        <v>736510710</v>
      </c>
      <c r="AB483" s="153">
        <v>324374238.35000002</v>
      </c>
      <c r="AC483" s="153">
        <v>229794086.75</v>
      </c>
      <c r="AD483" s="153">
        <v>0</v>
      </c>
      <c r="AE483" s="153">
        <v>554168325.10000002</v>
      </c>
      <c r="AF483" s="489">
        <v>65556315.289999999</v>
      </c>
    </row>
    <row r="484" spans="1:32">
      <c r="A484" s="487">
        <v>477</v>
      </c>
      <c r="B484" s="152">
        <v>4</v>
      </c>
      <c r="C484" s="152"/>
      <c r="D484" s="152" t="s">
        <v>2830</v>
      </c>
      <c r="E484" s="152" t="s">
        <v>1840</v>
      </c>
      <c r="F484" s="487">
        <v>80446504</v>
      </c>
      <c r="G484" s="152" t="s">
        <v>2845</v>
      </c>
      <c r="H484" s="488">
        <v>80015923.420000002</v>
      </c>
      <c r="I484" s="488">
        <v>8816162.5500000007</v>
      </c>
      <c r="J484" s="152"/>
      <c r="K484" s="487">
        <v>5464540</v>
      </c>
      <c r="L484" s="487">
        <v>1032500</v>
      </c>
      <c r="M484" s="488">
        <v>173740815.16</v>
      </c>
      <c r="N484" s="153">
        <v>477</v>
      </c>
      <c r="O484" s="152" t="s">
        <v>2665</v>
      </c>
      <c r="P484" s="152" t="s">
        <v>1135</v>
      </c>
      <c r="Q484" s="152" t="s">
        <v>2846</v>
      </c>
      <c r="R484" s="488"/>
      <c r="S484" s="153">
        <f t="shared" si="7"/>
        <v>95329125.969999999</v>
      </c>
      <c r="T484" s="153">
        <v>83876229.189999998</v>
      </c>
      <c r="U484" s="153">
        <v>268753124</v>
      </c>
      <c r="V484" s="153">
        <v>27112000</v>
      </c>
      <c r="W484" s="153">
        <v>475070479.16000003</v>
      </c>
      <c r="X484" s="153">
        <v>300399843.75</v>
      </c>
      <c r="Y484" s="153">
        <v>233037720</v>
      </c>
      <c r="Z484" s="153">
        <v>0</v>
      </c>
      <c r="AA484" s="153">
        <v>533437563.75</v>
      </c>
      <c r="AB484" s="153">
        <v>250134001.34999999</v>
      </c>
      <c r="AC484" s="153">
        <v>157845626</v>
      </c>
      <c r="AD484" s="153">
        <v>0</v>
      </c>
      <c r="AE484" s="153">
        <v>407979627.35000002</v>
      </c>
      <c r="AF484" s="489">
        <v>67090851.810000002</v>
      </c>
    </row>
    <row r="485" spans="1:32">
      <c r="A485" s="487">
        <v>478</v>
      </c>
      <c r="B485" s="152">
        <v>5</v>
      </c>
      <c r="C485" s="152"/>
      <c r="D485" s="152" t="s">
        <v>2847</v>
      </c>
      <c r="E485" s="152" t="s">
        <v>1836</v>
      </c>
      <c r="F485" s="487">
        <v>80547401</v>
      </c>
      <c r="G485" s="152" t="s">
        <v>2848</v>
      </c>
      <c r="H485" s="488">
        <v>193574588.87</v>
      </c>
      <c r="I485" s="488">
        <v>38985592.560000002</v>
      </c>
      <c r="J485" s="152"/>
      <c r="K485" s="487">
        <v>2377000</v>
      </c>
      <c r="L485" s="152">
        <v>0</v>
      </c>
      <c r="M485" s="488">
        <v>402542794.33999997</v>
      </c>
      <c r="N485" s="153">
        <v>478</v>
      </c>
      <c r="O485" s="152" t="s">
        <v>1511</v>
      </c>
      <c r="P485" s="152" t="s">
        <v>1095</v>
      </c>
      <c r="Q485" s="152" t="s">
        <v>2849</v>
      </c>
      <c r="R485" s="488"/>
      <c r="S485" s="153">
        <f t="shared" si="7"/>
        <v>234937181.43000001</v>
      </c>
      <c r="T485" s="153">
        <v>169982612.91</v>
      </c>
      <c r="U485" s="153">
        <v>512982498</v>
      </c>
      <c r="V485" s="153">
        <v>45766000</v>
      </c>
      <c r="W485" s="153">
        <v>963668292.34000003</v>
      </c>
      <c r="X485" s="153">
        <v>480811063</v>
      </c>
      <c r="Y485" s="153">
        <v>565013777</v>
      </c>
      <c r="Z485" s="153">
        <v>0</v>
      </c>
      <c r="AA485" s="153">
        <v>1045824840</v>
      </c>
      <c r="AB485" s="153">
        <v>417118437.25999999</v>
      </c>
      <c r="AC485" s="153">
        <v>446792604</v>
      </c>
      <c r="AD485" s="153">
        <v>0</v>
      </c>
      <c r="AE485" s="153">
        <v>863911041.25999999</v>
      </c>
      <c r="AF485" s="489">
        <v>99757251.079999998</v>
      </c>
    </row>
    <row r="486" spans="1:32">
      <c r="A486" s="487">
        <v>479</v>
      </c>
      <c r="B486" s="152">
        <v>5</v>
      </c>
      <c r="C486" s="152"/>
      <c r="D486" s="152" t="s">
        <v>2847</v>
      </c>
      <c r="E486" s="152" t="s">
        <v>1836</v>
      </c>
      <c r="F486" s="487">
        <v>80547402</v>
      </c>
      <c r="G486" s="152" t="s">
        <v>2850</v>
      </c>
      <c r="H486" s="488">
        <v>339841053.99000001</v>
      </c>
      <c r="I486" s="487">
        <v>3871</v>
      </c>
      <c r="J486" s="152"/>
      <c r="K486" s="487">
        <v>350000</v>
      </c>
      <c r="L486" s="152">
        <v>0</v>
      </c>
      <c r="M486" s="488">
        <v>496281553.49000001</v>
      </c>
      <c r="N486" s="153">
        <v>479</v>
      </c>
      <c r="O486" s="152" t="s">
        <v>1511</v>
      </c>
      <c r="P486" s="152" t="s">
        <v>1095</v>
      </c>
      <c r="Q486" s="152" t="s">
        <v>2851</v>
      </c>
      <c r="R486" s="488"/>
      <c r="S486" s="153">
        <f t="shared" si="7"/>
        <v>340194924.99000001</v>
      </c>
      <c r="T486" s="153">
        <v>156436628.5</v>
      </c>
      <c r="U486" s="153">
        <v>451734340.94</v>
      </c>
      <c r="V486" s="153">
        <v>27161335</v>
      </c>
      <c r="W486" s="153">
        <v>975527229.42999995</v>
      </c>
      <c r="X486" s="153">
        <v>571451087.62</v>
      </c>
      <c r="Y486" s="153">
        <v>590689154.37</v>
      </c>
      <c r="Z486" s="153">
        <v>0</v>
      </c>
      <c r="AA486" s="153">
        <v>1162140241.99</v>
      </c>
      <c r="AB486" s="153">
        <v>446804123.43000001</v>
      </c>
      <c r="AC486" s="153">
        <v>312854544.23000002</v>
      </c>
      <c r="AD486" s="153">
        <v>0</v>
      </c>
      <c r="AE486" s="153">
        <v>759658667.65999997</v>
      </c>
      <c r="AF486" s="489">
        <v>215868561.77000001</v>
      </c>
    </row>
    <row r="487" spans="1:32">
      <c r="A487" s="487">
        <v>480</v>
      </c>
      <c r="B487" s="152">
        <v>5</v>
      </c>
      <c r="C487" s="152"/>
      <c r="D487" s="152" t="s">
        <v>2847</v>
      </c>
      <c r="E487" s="152" t="s">
        <v>1836</v>
      </c>
      <c r="F487" s="487">
        <v>80547403</v>
      </c>
      <c r="G487" s="152" t="s">
        <v>2852</v>
      </c>
      <c r="H487" s="488">
        <v>180189357.34999999</v>
      </c>
      <c r="I487" s="488">
        <v>102538688.97</v>
      </c>
      <c r="J487" s="152"/>
      <c r="K487" s="152">
        <v>0</v>
      </c>
      <c r="L487" s="152">
        <v>0</v>
      </c>
      <c r="M487" s="488">
        <v>413012755.69999999</v>
      </c>
      <c r="N487" s="153">
        <v>480</v>
      </c>
      <c r="O487" s="152" t="s">
        <v>1511</v>
      </c>
      <c r="P487" s="152" t="s">
        <v>1095</v>
      </c>
      <c r="Q487" s="152" t="s">
        <v>2853</v>
      </c>
      <c r="R487" s="488"/>
      <c r="S487" s="153">
        <f t="shared" si="7"/>
        <v>282728046.31999999</v>
      </c>
      <c r="T487" s="153">
        <v>130284709.38</v>
      </c>
      <c r="U487" s="153">
        <v>526572482.86000001</v>
      </c>
      <c r="V487" s="153">
        <v>59230864</v>
      </c>
      <c r="W487" s="153">
        <v>998816102.55999994</v>
      </c>
      <c r="X487" s="153">
        <v>455927657</v>
      </c>
      <c r="Y487" s="153">
        <v>661561810</v>
      </c>
      <c r="Z487" s="153">
        <v>5000000</v>
      </c>
      <c r="AA487" s="153">
        <v>1122489467</v>
      </c>
      <c r="AB487" s="153">
        <v>378787824.44</v>
      </c>
      <c r="AC487" s="153">
        <v>354577509.93000001</v>
      </c>
      <c r="AD487" s="153">
        <v>5000000</v>
      </c>
      <c r="AE487" s="153">
        <v>738365334.37</v>
      </c>
      <c r="AF487" s="489">
        <v>260450768.19</v>
      </c>
    </row>
    <row r="488" spans="1:32">
      <c r="A488" s="487">
        <v>481</v>
      </c>
      <c r="B488" s="152">
        <v>5</v>
      </c>
      <c r="C488" s="152"/>
      <c r="D488" s="152" t="s">
        <v>2847</v>
      </c>
      <c r="E488" s="152" t="s">
        <v>1840</v>
      </c>
      <c r="F488" s="487">
        <v>80547501</v>
      </c>
      <c r="G488" s="152" t="s">
        <v>2854</v>
      </c>
      <c r="H488" s="488">
        <v>163540412.31999999</v>
      </c>
      <c r="I488" s="152">
        <v>0</v>
      </c>
      <c r="J488" s="152"/>
      <c r="K488" s="152">
        <v>0</v>
      </c>
      <c r="L488" s="152">
        <v>0</v>
      </c>
      <c r="M488" s="488">
        <v>240784432.18000001</v>
      </c>
      <c r="N488" s="153">
        <v>481</v>
      </c>
      <c r="O488" s="152" t="s">
        <v>1511</v>
      </c>
      <c r="P488" s="152" t="s">
        <v>1095</v>
      </c>
      <c r="Q488" s="152" t="s">
        <v>2855</v>
      </c>
      <c r="R488" s="488"/>
      <c r="S488" s="153">
        <f t="shared" si="7"/>
        <v>163540412.31999999</v>
      </c>
      <c r="T488" s="153">
        <v>77244019.859999999</v>
      </c>
      <c r="U488" s="153">
        <v>308652730</v>
      </c>
      <c r="V488" s="153">
        <v>79576000</v>
      </c>
      <c r="W488" s="153">
        <v>629013162.17999995</v>
      </c>
      <c r="X488" s="153">
        <v>301003746.5</v>
      </c>
      <c r="Y488" s="153">
        <v>348791878</v>
      </c>
      <c r="Z488" s="153">
        <v>0</v>
      </c>
      <c r="AA488" s="153">
        <v>649795624.5</v>
      </c>
      <c r="AB488" s="153">
        <v>218745094.94</v>
      </c>
      <c r="AC488" s="153">
        <v>203209857.65000001</v>
      </c>
      <c r="AD488" s="153">
        <v>0</v>
      </c>
      <c r="AE488" s="153">
        <v>421954952.58999997</v>
      </c>
      <c r="AF488" s="489">
        <v>207058209.59</v>
      </c>
    </row>
    <row r="489" spans="1:32">
      <c r="A489" s="487">
        <v>482</v>
      </c>
      <c r="B489" s="152">
        <v>5</v>
      </c>
      <c r="C489" s="152"/>
      <c r="D489" s="152" t="s">
        <v>2847</v>
      </c>
      <c r="E489" s="152" t="s">
        <v>1840</v>
      </c>
      <c r="F489" s="487">
        <v>80547502</v>
      </c>
      <c r="G489" s="152" t="s">
        <v>2856</v>
      </c>
      <c r="H489" s="488">
        <v>114294173.26000001</v>
      </c>
      <c r="I489" s="488">
        <v>53533171.25</v>
      </c>
      <c r="J489" s="152"/>
      <c r="K489" s="152">
        <v>0</v>
      </c>
      <c r="L489" s="152">
        <v>0</v>
      </c>
      <c r="M489" s="488">
        <v>246993688.36000001</v>
      </c>
      <c r="N489" s="153">
        <v>482</v>
      </c>
      <c r="O489" s="152" t="s">
        <v>1511</v>
      </c>
      <c r="P489" s="152" t="s">
        <v>1095</v>
      </c>
      <c r="Q489" s="152" t="s">
        <v>2857</v>
      </c>
      <c r="R489" s="488"/>
      <c r="S489" s="153">
        <f t="shared" si="7"/>
        <v>167827344.50999999</v>
      </c>
      <c r="T489" s="153">
        <v>79166343.849999994</v>
      </c>
      <c r="U489" s="153">
        <v>326581726</v>
      </c>
      <c r="V489" s="153">
        <v>40456000</v>
      </c>
      <c r="W489" s="153">
        <v>614031414.36000001</v>
      </c>
      <c r="X489" s="153">
        <v>343230460</v>
      </c>
      <c r="Y489" s="153">
        <v>243120146</v>
      </c>
      <c r="Z489" s="153">
        <v>0</v>
      </c>
      <c r="AA489" s="153">
        <v>586350606</v>
      </c>
      <c r="AB489" s="153">
        <v>285644105.25</v>
      </c>
      <c r="AC489" s="153">
        <v>160180877.41</v>
      </c>
      <c r="AD489" s="153">
        <v>0</v>
      </c>
      <c r="AE489" s="153">
        <v>445824982.66000003</v>
      </c>
      <c r="AF489" s="489">
        <v>168206431.69999999</v>
      </c>
    </row>
    <row r="490" spans="1:32">
      <c r="A490" s="487">
        <v>483</v>
      </c>
      <c r="B490" s="152">
        <v>5</v>
      </c>
      <c r="C490" s="152"/>
      <c r="D490" s="152" t="s">
        <v>2847</v>
      </c>
      <c r="E490" s="152" t="s">
        <v>1840</v>
      </c>
      <c r="F490" s="487">
        <v>80547503</v>
      </c>
      <c r="G490" s="152" t="s">
        <v>2858</v>
      </c>
      <c r="H490" s="488">
        <v>271299301.45999998</v>
      </c>
      <c r="I490" s="488">
        <v>8542753.1199999992</v>
      </c>
      <c r="J490" s="152"/>
      <c r="K490" s="152">
        <v>0</v>
      </c>
      <c r="L490" s="152">
        <v>0</v>
      </c>
      <c r="M490" s="488">
        <v>380329094.47000003</v>
      </c>
      <c r="N490" s="153">
        <v>483</v>
      </c>
      <c r="O490" s="152" t="s">
        <v>1511</v>
      </c>
      <c r="P490" s="152" t="s">
        <v>1095</v>
      </c>
      <c r="Q490" s="152" t="s">
        <v>2859</v>
      </c>
      <c r="R490" s="488"/>
      <c r="S490" s="153">
        <f t="shared" si="7"/>
        <v>279842054.57999998</v>
      </c>
      <c r="T490" s="153">
        <v>100487039.89</v>
      </c>
      <c r="U490" s="153">
        <v>499272540</v>
      </c>
      <c r="V490" s="153">
        <v>31518000</v>
      </c>
      <c r="W490" s="153">
        <v>911119634.47000003</v>
      </c>
      <c r="X490" s="153">
        <v>475491650.39999998</v>
      </c>
      <c r="Y490" s="153">
        <v>399764223</v>
      </c>
      <c r="Z490" s="153">
        <v>0</v>
      </c>
      <c r="AA490" s="153">
        <v>875255873.39999998</v>
      </c>
      <c r="AB490" s="153">
        <v>369428779.92000002</v>
      </c>
      <c r="AC490" s="153">
        <v>173415251.06</v>
      </c>
      <c r="AD490" s="153">
        <v>0</v>
      </c>
      <c r="AE490" s="153">
        <v>542844030.98000002</v>
      </c>
      <c r="AF490" s="489">
        <v>368275603.49000001</v>
      </c>
    </row>
    <row r="491" spans="1:32">
      <c r="A491" s="487">
        <v>484</v>
      </c>
      <c r="B491" s="152">
        <v>5</v>
      </c>
      <c r="C491" s="152"/>
      <c r="D491" s="152" t="s">
        <v>2847</v>
      </c>
      <c r="E491" s="152" t="s">
        <v>1840</v>
      </c>
      <c r="F491" s="487">
        <v>80547504</v>
      </c>
      <c r="G491" s="152" t="s">
        <v>2860</v>
      </c>
      <c r="H491" s="488">
        <v>119409278.23999999</v>
      </c>
      <c r="I491" s="488">
        <v>9425748.8100000005</v>
      </c>
      <c r="J491" s="152"/>
      <c r="K491" s="152">
        <v>0</v>
      </c>
      <c r="L491" s="152">
        <v>0</v>
      </c>
      <c r="M491" s="488">
        <v>217749104.19</v>
      </c>
      <c r="N491" s="153">
        <v>484</v>
      </c>
      <c r="O491" s="152" t="s">
        <v>1511</v>
      </c>
      <c r="P491" s="152" t="s">
        <v>1095</v>
      </c>
      <c r="Q491" s="152" t="s">
        <v>2861</v>
      </c>
      <c r="R491" s="488"/>
      <c r="S491" s="153">
        <f t="shared" si="7"/>
        <v>128835027.05</v>
      </c>
      <c r="T491" s="153">
        <v>88914077.140000001</v>
      </c>
      <c r="U491" s="153">
        <v>343019620</v>
      </c>
      <c r="V491" s="153">
        <v>42574000</v>
      </c>
      <c r="W491" s="153">
        <v>603342724.19000006</v>
      </c>
      <c r="X491" s="153">
        <v>281821463</v>
      </c>
      <c r="Y491" s="153">
        <v>266752000</v>
      </c>
      <c r="Z491" s="153">
        <v>0</v>
      </c>
      <c r="AA491" s="153">
        <v>548573463</v>
      </c>
      <c r="AB491" s="153">
        <v>232612727.84999999</v>
      </c>
      <c r="AC491" s="153">
        <v>189707206.25</v>
      </c>
      <c r="AD491" s="153">
        <v>0</v>
      </c>
      <c r="AE491" s="153">
        <v>422319934.10000002</v>
      </c>
      <c r="AF491" s="489">
        <v>181022790.09</v>
      </c>
    </row>
    <row r="492" spans="1:32">
      <c r="A492" s="487">
        <v>485</v>
      </c>
      <c r="B492" s="152">
        <v>5</v>
      </c>
      <c r="C492" s="152"/>
      <c r="D492" s="152" t="s">
        <v>2862</v>
      </c>
      <c r="E492" s="152" t="s">
        <v>2104</v>
      </c>
      <c r="F492" s="487">
        <v>80548301</v>
      </c>
      <c r="G492" s="152" t="s">
        <v>2863</v>
      </c>
      <c r="H492" s="488">
        <v>486357570.94999999</v>
      </c>
      <c r="I492" s="488">
        <v>570085223.83000004</v>
      </c>
      <c r="J492" s="152"/>
      <c r="K492" s="152">
        <v>0</v>
      </c>
      <c r="L492" s="487">
        <v>15000000</v>
      </c>
      <c r="M492" s="488">
        <v>1337673331.99</v>
      </c>
      <c r="N492" s="153">
        <v>485</v>
      </c>
      <c r="O492" s="152" t="s">
        <v>1511</v>
      </c>
      <c r="P492" s="152" t="s">
        <v>1096</v>
      </c>
      <c r="Q492" s="152" t="s">
        <v>2864</v>
      </c>
      <c r="R492" s="488"/>
      <c r="S492" s="153">
        <f t="shared" si="7"/>
        <v>1071442794.78</v>
      </c>
      <c r="T492" s="153">
        <v>266230537.21000001</v>
      </c>
      <c r="U492" s="153">
        <v>844554287.26999998</v>
      </c>
      <c r="V492" s="153">
        <v>124361867</v>
      </c>
      <c r="W492" s="153">
        <v>2306589486.2600002</v>
      </c>
      <c r="X492" s="153">
        <v>950712150</v>
      </c>
      <c r="Y492" s="153">
        <v>1439616705</v>
      </c>
      <c r="Z492" s="153">
        <v>6000000</v>
      </c>
      <c r="AA492" s="153">
        <v>2396328855</v>
      </c>
      <c r="AB492" s="153">
        <v>716281945.30999994</v>
      </c>
      <c r="AC492" s="153">
        <v>896450366</v>
      </c>
      <c r="AD492" s="153">
        <v>6000000</v>
      </c>
      <c r="AE492" s="153">
        <v>1618732311.3099999</v>
      </c>
      <c r="AF492" s="489">
        <v>687857174.95000005</v>
      </c>
    </row>
    <row r="493" spans="1:32">
      <c r="A493" s="487">
        <v>486</v>
      </c>
      <c r="B493" s="152">
        <v>5</v>
      </c>
      <c r="C493" s="152"/>
      <c r="D493" s="152" t="s">
        <v>2862</v>
      </c>
      <c r="E493" s="152" t="s">
        <v>1836</v>
      </c>
      <c r="F493" s="487">
        <v>80548401</v>
      </c>
      <c r="G493" s="152" t="s">
        <v>2865</v>
      </c>
      <c r="H493" s="488">
        <v>302463175.10000002</v>
      </c>
      <c r="I493" s="488">
        <v>247881729.87</v>
      </c>
      <c r="J493" s="152"/>
      <c r="K493" s="152">
        <v>0</v>
      </c>
      <c r="L493" s="152">
        <v>0</v>
      </c>
      <c r="M493" s="488">
        <v>891860367.71000004</v>
      </c>
      <c r="N493" s="153">
        <v>486</v>
      </c>
      <c r="O493" s="152" t="s">
        <v>1511</v>
      </c>
      <c r="P493" s="152" t="s">
        <v>1096</v>
      </c>
      <c r="Q493" s="152" t="s">
        <v>2866</v>
      </c>
      <c r="R493" s="488"/>
      <c r="S493" s="153">
        <f t="shared" si="7"/>
        <v>550344904.97000003</v>
      </c>
      <c r="T493" s="153">
        <v>341515462.74000001</v>
      </c>
      <c r="U493" s="153">
        <v>691950262.75999999</v>
      </c>
      <c r="V493" s="153">
        <v>51192118.049999997</v>
      </c>
      <c r="W493" s="153">
        <v>1635002748.52</v>
      </c>
      <c r="X493" s="153">
        <v>642137560</v>
      </c>
      <c r="Y493" s="153">
        <v>1468310043</v>
      </c>
      <c r="Z493" s="153">
        <v>0</v>
      </c>
      <c r="AA493" s="153">
        <v>2110447603</v>
      </c>
      <c r="AB493" s="153">
        <v>549341932.34000003</v>
      </c>
      <c r="AC493" s="153">
        <v>799021333.30999994</v>
      </c>
      <c r="AD493" s="153">
        <v>0</v>
      </c>
      <c r="AE493" s="153">
        <v>1348363265.6500001</v>
      </c>
      <c r="AF493" s="489">
        <v>286639482.87</v>
      </c>
    </row>
    <row r="494" spans="1:32">
      <c r="A494" s="487">
        <v>487</v>
      </c>
      <c r="B494" s="152">
        <v>5</v>
      </c>
      <c r="C494" s="152"/>
      <c r="D494" s="152" t="s">
        <v>2862</v>
      </c>
      <c r="E494" s="152" t="s">
        <v>1836</v>
      </c>
      <c r="F494" s="487">
        <v>80548402</v>
      </c>
      <c r="G494" s="152" t="s">
        <v>2867</v>
      </c>
      <c r="H494" s="488">
        <v>156464126.16</v>
      </c>
      <c r="I494" s="488">
        <v>61518431.93</v>
      </c>
      <c r="J494" s="152"/>
      <c r="K494" s="152">
        <v>0</v>
      </c>
      <c r="L494" s="152">
        <v>0</v>
      </c>
      <c r="M494" s="488">
        <v>382488811.88</v>
      </c>
      <c r="N494" s="153">
        <v>487</v>
      </c>
      <c r="O494" s="152" t="s">
        <v>1511</v>
      </c>
      <c r="P494" s="152" t="s">
        <v>1096</v>
      </c>
      <c r="Q494" s="152" t="s">
        <v>2868</v>
      </c>
      <c r="R494" s="488"/>
      <c r="S494" s="153">
        <f t="shared" si="7"/>
        <v>217982558.09</v>
      </c>
      <c r="T494" s="153">
        <v>164506253.78999999</v>
      </c>
      <c r="U494" s="153">
        <v>411014548.82999998</v>
      </c>
      <c r="V494" s="153">
        <v>40944238</v>
      </c>
      <c r="W494" s="153">
        <v>834447598.71000004</v>
      </c>
      <c r="X494" s="153">
        <v>508352540</v>
      </c>
      <c r="Y494" s="153">
        <v>473389000</v>
      </c>
      <c r="Z494" s="153">
        <v>0</v>
      </c>
      <c r="AA494" s="153">
        <v>981741540</v>
      </c>
      <c r="AB494" s="153">
        <v>385480418.42000002</v>
      </c>
      <c r="AC494" s="153">
        <v>280996362</v>
      </c>
      <c r="AD494" s="153">
        <v>0</v>
      </c>
      <c r="AE494" s="153">
        <v>666476780.41999996</v>
      </c>
      <c r="AF494" s="489">
        <v>167970818.28999999</v>
      </c>
    </row>
    <row r="495" spans="1:32">
      <c r="A495" s="487">
        <v>488</v>
      </c>
      <c r="B495" s="152">
        <v>5</v>
      </c>
      <c r="C495" s="152"/>
      <c r="D495" s="152" t="s">
        <v>2862</v>
      </c>
      <c r="E495" s="152" t="s">
        <v>1836</v>
      </c>
      <c r="F495" s="487">
        <v>80548403</v>
      </c>
      <c r="G495" s="152" t="s">
        <v>2869</v>
      </c>
      <c r="H495" s="487">
        <v>162437880</v>
      </c>
      <c r="I495" s="488">
        <v>25153008.629999999</v>
      </c>
      <c r="J495" s="152"/>
      <c r="K495" s="152">
        <v>0</v>
      </c>
      <c r="L495" s="152">
        <v>0</v>
      </c>
      <c r="M495" s="488">
        <v>346464874.31</v>
      </c>
      <c r="N495" s="153">
        <v>488</v>
      </c>
      <c r="O495" s="152" t="s">
        <v>1511</v>
      </c>
      <c r="P495" s="152" t="s">
        <v>1096</v>
      </c>
      <c r="Q495" s="152" t="s">
        <v>2870</v>
      </c>
      <c r="R495" s="488"/>
      <c r="S495" s="153">
        <f t="shared" si="7"/>
        <v>187590888.63</v>
      </c>
      <c r="T495" s="153">
        <v>158873985.68000001</v>
      </c>
      <c r="U495" s="153">
        <v>533379595.5</v>
      </c>
      <c r="V495" s="153">
        <v>50958000</v>
      </c>
      <c r="W495" s="153">
        <v>930802469.80999994</v>
      </c>
      <c r="X495" s="153">
        <v>500632780</v>
      </c>
      <c r="Y495" s="153">
        <v>413371610</v>
      </c>
      <c r="Z495" s="153">
        <v>0</v>
      </c>
      <c r="AA495" s="153">
        <v>914004390</v>
      </c>
      <c r="AB495" s="153">
        <v>345178183.19999999</v>
      </c>
      <c r="AC495" s="153">
        <v>190722943</v>
      </c>
      <c r="AD495" s="153">
        <v>0</v>
      </c>
      <c r="AE495" s="153">
        <v>535901126.19999999</v>
      </c>
      <c r="AF495" s="489">
        <v>394901343.61000001</v>
      </c>
    </row>
    <row r="496" spans="1:32">
      <c r="A496" s="487">
        <v>489</v>
      </c>
      <c r="B496" s="152">
        <v>5</v>
      </c>
      <c r="C496" s="152"/>
      <c r="D496" s="152" t="s">
        <v>2862</v>
      </c>
      <c r="E496" s="152" t="s">
        <v>1836</v>
      </c>
      <c r="F496" s="487">
        <v>80548404</v>
      </c>
      <c r="G496" s="152" t="s">
        <v>2871</v>
      </c>
      <c r="H496" s="488">
        <v>171747695.72</v>
      </c>
      <c r="I496" s="488">
        <v>73941374.640000001</v>
      </c>
      <c r="J496" s="152"/>
      <c r="K496" s="152">
        <v>0</v>
      </c>
      <c r="L496" s="152">
        <v>0</v>
      </c>
      <c r="M496" s="488">
        <v>417129572.91000003</v>
      </c>
      <c r="N496" s="153">
        <v>489</v>
      </c>
      <c r="O496" s="152" t="s">
        <v>1511</v>
      </c>
      <c r="P496" s="152" t="s">
        <v>1096</v>
      </c>
      <c r="Q496" s="152" t="s">
        <v>2872</v>
      </c>
      <c r="R496" s="488"/>
      <c r="S496" s="153">
        <f t="shared" si="7"/>
        <v>245689070.36000001</v>
      </c>
      <c r="T496" s="153">
        <v>171440502.55000001</v>
      </c>
      <c r="U496" s="153">
        <v>621498841</v>
      </c>
      <c r="V496" s="153">
        <v>48428000</v>
      </c>
      <c r="W496" s="153">
        <v>1087056413.9100001</v>
      </c>
      <c r="X496" s="153">
        <v>572069998.14999998</v>
      </c>
      <c r="Y496" s="153">
        <v>579242157.57000005</v>
      </c>
      <c r="Z496" s="153">
        <v>0</v>
      </c>
      <c r="AA496" s="153">
        <v>1151312155.72</v>
      </c>
      <c r="AB496" s="153">
        <v>419561113.38</v>
      </c>
      <c r="AC496" s="153">
        <v>341266542.31999999</v>
      </c>
      <c r="AD496" s="153">
        <v>0</v>
      </c>
      <c r="AE496" s="153">
        <v>760827655.70000005</v>
      </c>
      <c r="AF496" s="489">
        <v>326228758.20999998</v>
      </c>
    </row>
    <row r="497" spans="1:32">
      <c r="A497" s="487">
        <v>490</v>
      </c>
      <c r="B497" s="152">
        <v>5</v>
      </c>
      <c r="C497" s="152"/>
      <c r="D497" s="152" t="s">
        <v>2862</v>
      </c>
      <c r="E497" s="152" t="s">
        <v>1836</v>
      </c>
      <c r="F497" s="487">
        <v>80548405</v>
      </c>
      <c r="G497" s="152" t="s">
        <v>2873</v>
      </c>
      <c r="H497" s="488">
        <v>149152090.69</v>
      </c>
      <c r="I497" s="488">
        <v>101933062.78</v>
      </c>
      <c r="J497" s="152"/>
      <c r="K497" s="152">
        <v>0</v>
      </c>
      <c r="L497" s="152">
        <v>0</v>
      </c>
      <c r="M497" s="488">
        <v>408488102.69</v>
      </c>
      <c r="N497" s="153">
        <v>490</v>
      </c>
      <c r="O497" s="152" t="s">
        <v>1511</v>
      </c>
      <c r="P497" s="152" t="s">
        <v>1096</v>
      </c>
      <c r="Q497" s="152" t="s">
        <v>2874</v>
      </c>
      <c r="R497" s="488"/>
      <c r="S497" s="153">
        <f t="shared" si="7"/>
        <v>251085153.47</v>
      </c>
      <c r="T497" s="153">
        <v>157402949.22</v>
      </c>
      <c r="U497" s="153">
        <v>423375843.67000002</v>
      </c>
      <c r="V497" s="153">
        <v>47634156</v>
      </c>
      <c r="W497" s="153">
        <v>879498102.36000001</v>
      </c>
      <c r="X497" s="153">
        <v>455575912</v>
      </c>
      <c r="Y497" s="153">
        <v>573441982</v>
      </c>
      <c r="Z497" s="153">
        <v>0</v>
      </c>
      <c r="AA497" s="153">
        <v>1029017894</v>
      </c>
      <c r="AB497" s="153">
        <v>373696216.88999999</v>
      </c>
      <c r="AC497" s="153">
        <v>348234533</v>
      </c>
      <c r="AD497" s="153">
        <v>0</v>
      </c>
      <c r="AE497" s="153">
        <v>721930749.88999999</v>
      </c>
      <c r="AF497" s="489">
        <v>157567352.47</v>
      </c>
    </row>
    <row r="498" spans="1:32">
      <c r="A498" s="487">
        <v>491</v>
      </c>
      <c r="B498" s="152">
        <v>5</v>
      </c>
      <c r="C498" s="152"/>
      <c r="D498" s="152" t="s">
        <v>2862</v>
      </c>
      <c r="E498" s="152" t="s">
        <v>1840</v>
      </c>
      <c r="F498" s="487">
        <v>80548501</v>
      </c>
      <c r="G498" s="152" t="s">
        <v>2875</v>
      </c>
      <c r="H498" s="488">
        <v>61541535.640000001</v>
      </c>
      <c r="I498" s="488">
        <v>1184536.95</v>
      </c>
      <c r="J498" s="152"/>
      <c r="K498" s="152">
        <v>0</v>
      </c>
      <c r="L498" s="487">
        <v>11391000</v>
      </c>
      <c r="M498" s="488">
        <v>169558807.08000001</v>
      </c>
      <c r="N498" s="153">
        <v>491</v>
      </c>
      <c r="O498" s="152" t="s">
        <v>1511</v>
      </c>
      <c r="P498" s="152" t="s">
        <v>1096</v>
      </c>
      <c r="Q498" s="152" t="s">
        <v>2876</v>
      </c>
      <c r="R498" s="488"/>
      <c r="S498" s="153">
        <f t="shared" si="7"/>
        <v>74117072.590000004</v>
      </c>
      <c r="T498" s="153">
        <v>95441734.489999995</v>
      </c>
      <c r="U498" s="153">
        <v>271986350</v>
      </c>
      <c r="V498" s="153">
        <v>41113000</v>
      </c>
      <c r="W498" s="153">
        <v>482658157.07999998</v>
      </c>
      <c r="X498" s="153">
        <v>276566820</v>
      </c>
      <c r="Y498" s="153">
        <v>185584000</v>
      </c>
      <c r="Z498" s="153">
        <v>0</v>
      </c>
      <c r="AA498" s="153">
        <v>462150820</v>
      </c>
      <c r="AB498" s="153">
        <v>224975788.75999999</v>
      </c>
      <c r="AC498" s="153">
        <v>155782310</v>
      </c>
      <c r="AD498" s="153">
        <v>0</v>
      </c>
      <c r="AE498" s="153">
        <v>380758098.75999999</v>
      </c>
      <c r="AF498" s="489">
        <v>101900058.31999999</v>
      </c>
    </row>
    <row r="499" spans="1:32">
      <c r="A499" s="487">
        <v>492</v>
      </c>
      <c r="B499" s="152">
        <v>5</v>
      </c>
      <c r="C499" s="152"/>
      <c r="D499" s="152" t="s">
        <v>2862</v>
      </c>
      <c r="E499" s="152" t="s">
        <v>1840</v>
      </c>
      <c r="F499" s="487">
        <v>80548502</v>
      </c>
      <c r="G499" s="152" t="s">
        <v>2877</v>
      </c>
      <c r="H499" s="488">
        <v>138440734.28999999</v>
      </c>
      <c r="I499" s="488">
        <v>27952962.800000001</v>
      </c>
      <c r="J499" s="152"/>
      <c r="K499" s="152">
        <v>0</v>
      </c>
      <c r="L499" s="487">
        <v>3390</v>
      </c>
      <c r="M499" s="488">
        <v>238400304.41</v>
      </c>
      <c r="N499" s="153">
        <v>492</v>
      </c>
      <c r="O499" s="152" t="s">
        <v>1511</v>
      </c>
      <c r="P499" s="152" t="s">
        <v>1096</v>
      </c>
      <c r="Q499" s="152" t="s">
        <v>2878</v>
      </c>
      <c r="R499" s="488"/>
      <c r="S499" s="153">
        <f t="shared" si="7"/>
        <v>166397087.09</v>
      </c>
      <c r="T499" s="153">
        <v>72003217.319999993</v>
      </c>
      <c r="U499" s="153">
        <v>390546197.5</v>
      </c>
      <c r="V499" s="153">
        <v>47165000</v>
      </c>
      <c r="W499" s="153">
        <v>676111501.90999997</v>
      </c>
      <c r="X499" s="153">
        <v>332398949.5</v>
      </c>
      <c r="Y499" s="153">
        <v>339867142</v>
      </c>
      <c r="Z499" s="153">
        <v>0</v>
      </c>
      <c r="AA499" s="153">
        <v>672266091.5</v>
      </c>
      <c r="AB499" s="153">
        <v>266751500.72</v>
      </c>
      <c r="AC499" s="153">
        <v>241596677</v>
      </c>
      <c r="AD499" s="153">
        <v>0</v>
      </c>
      <c r="AE499" s="153">
        <v>508348177.72000003</v>
      </c>
      <c r="AF499" s="489">
        <v>167763324.19</v>
      </c>
    </row>
    <row r="500" spans="1:32">
      <c r="A500" s="487">
        <v>493</v>
      </c>
      <c r="B500" s="152">
        <v>5</v>
      </c>
      <c r="C500" s="152"/>
      <c r="D500" s="152" t="s">
        <v>2862</v>
      </c>
      <c r="E500" s="152" t="s">
        <v>1840</v>
      </c>
      <c r="F500" s="487">
        <v>80548503</v>
      </c>
      <c r="G500" s="152" t="s">
        <v>2879</v>
      </c>
      <c r="H500" s="488">
        <v>5571150.5599999996</v>
      </c>
      <c r="I500" s="487">
        <v>5000000</v>
      </c>
      <c r="J500" s="152"/>
      <c r="K500" s="152">
        <v>0</v>
      </c>
      <c r="L500" s="152">
        <v>0</v>
      </c>
      <c r="M500" s="488">
        <v>93641150.560000002</v>
      </c>
      <c r="N500" s="153">
        <v>493</v>
      </c>
      <c r="O500" s="152" t="s">
        <v>1511</v>
      </c>
      <c r="P500" s="152" t="s">
        <v>1096</v>
      </c>
      <c r="Q500" s="152" t="s">
        <v>2880</v>
      </c>
      <c r="R500" s="488"/>
      <c r="S500" s="153">
        <f t="shared" si="7"/>
        <v>10571150.559999999</v>
      </c>
      <c r="T500" s="153">
        <v>83070000</v>
      </c>
      <c r="U500" s="153">
        <v>308734350</v>
      </c>
      <c r="V500" s="153">
        <v>42906000</v>
      </c>
      <c r="W500" s="153">
        <v>445281500.56</v>
      </c>
      <c r="X500" s="153">
        <v>270997950</v>
      </c>
      <c r="Y500" s="153">
        <v>234031400</v>
      </c>
      <c r="Z500" s="153">
        <v>0</v>
      </c>
      <c r="AA500" s="153">
        <v>505029350</v>
      </c>
      <c r="AB500" s="153">
        <v>219761977.28999999</v>
      </c>
      <c r="AC500" s="153">
        <v>126870548.33</v>
      </c>
      <c r="AD500" s="153">
        <v>0</v>
      </c>
      <c r="AE500" s="153">
        <v>346632525.62</v>
      </c>
      <c r="AF500" s="489">
        <v>98648974.939999998</v>
      </c>
    </row>
    <row r="501" spans="1:32">
      <c r="A501" s="487">
        <v>494</v>
      </c>
      <c r="B501" s="152">
        <v>5</v>
      </c>
      <c r="C501" s="152"/>
      <c r="D501" s="152" t="s">
        <v>2862</v>
      </c>
      <c r="E501" s="152" t="s">
        <v>1840</v>
      </c>
      <c r="F501" s="487">
        <v>80548504</v>
      </c>
      <c r="G501" s="152" t="s">
        <v>2881</v>
      </c>
      <c r="H501" s="488">
        <v>23853412.609999999</v>
      </c>
      <c r="I501" s="488">
        <v>45242750.240000002</v>
      </c>
      <c r="J501" s="152"/>
      <c r="K501" s="152">
        <v>0</v>
      </c>
      <c r="L501" s="487">
        <v>4000000</v>
      </c>
      <c r="M501" s="488">
        <v>171787543.19999999</v>
      </c>
      <c r="N501" s="153">
        <v>494</v>
      </c>
      <c r="O501" s="152" t="s">
        <v>1511</v>
      </c>
      <c r="P501" s="152" t="s">
        <v>1096</v>
      </c>
      <c r="Q501" s="152" t="s">
        <v>2882</v>
      </c>
      <c r="R501" s="488"/>
      <c r="S501" s="153">
        <f t="shared" si="7"/>
        <v>73096162.849999994</v>
      </c>
      <c r="T501" s="153">
        <v>98691380.349999994</v>
      </c>
      <c r="U501" s="153">
        <v>374611540</v>
      </c>
      <c r="V501" s="153">
        <v>51293000</v>
      </c>
      <c r="W501" s="153">
        <v>597692083.20000005</v>
      </c>
      <c r="X501" s="153">
        <v>344835440</v>
      </c>
      <c r="Y501" s="153">
        <v>264743073</v>
      </c>
      <c r="Z501" s="153">
        <v>0</v>
      </c>
      <c r="AA501" s="153">
        <v>609578513</v>
      </c>
      <c r="AB501" s="153">
        <v>288821717.27999997</v>
      </c>
      <c r="AC501" s="153">
        <v>249726948</v>
      </c>
      <c r="AD501" s="153">
        <v>0</v>
      </c>
      <c r="AE501" s="153">
        <v>538548665.27999997</v>
      </c>
      <c r="AF501" s="489">
        <v>59143417.920000002</v>
      </c>
    </row>
    <row r="502" spans="1:32">
      <c r="A502" s="487">
        <v>495</v>
      </c>
      <c r="B502" s="152">
        <v>5</v>
      </c>
      <c r="C502" s="152"/>
      <c r="D502" s="152" t="s">
        <v>2862</v>
      </c>
      <c r="E502" s="152" t="s">
        <v>1840</v>
      </c>
      <c r="F502" s="487">
        <v>80548505</v>
      </c>
      <c r="G502" s="152" t="s">
        <v>2883</v>
      </c>
      <c r="H502" s="488">
        <v>54010238.509999998</v>
      </c>
      <c r="I502" s="487">
        <v>2250221</v>
      </c>
      <c r="J502" s="152"/>
      <c r="K502" s="152">
        <v>0</v>
      </c>
      <c r="L502" s="152">
        <v>0</v>
      </c>
      <c r="M502" s="488">
        <v>133677161.58</v>
      </c>
      <c r="N502" s="153">
        <v>495</v>
      </c>
      <c r="O502" s="152" t="s">
        <v>1511</v>
      </c>
      <c r="P502" s="152" t="s">
        <v>1096</v>
      </c>
      <c r="Q502" s="152" t="s">
        <v>2884</v>
      </c>
      <c r="R502" s="488"/>
      <c r="S502" s="153">
        <f t="shared" si="7"/>
        <v>56260459.509999998</v>
      </c>
      <c r="T502" s="153">
        <v>77416702.069999993</v>
      </c>
      <c r="U502" s="153">
        <v>312442580</v>
      </c>
      <c r="V502" s="153">
        <v>41245000</v>
      </c>
      <c r="W502" s="153">
        <v>487364741.57999998</v>
      </c>
      <c r="X502" s="153">
        <v>286746046</v>
      </c>
      <c r="Y502" s="153">
        <v>214595584</v>
      </c>
      <c r="Z502" s="153">
        <v>0</v>
      </c>
      <c r="AA502" s="153">
        <v>501341630</v>
      </c>
      <c r="AB502" s="153">
        <v>210581256.69999999</v>
      </c>
      <c r="AC502" s="153">
        <v>168398031.91</v>
      </c>
      <c r="AD502" s="153">
        <v>0</v>
      </c>
      <c r="AE502" s="153">
        <v>378979288.61000001</v>
      </c>
      <c r="AF502" s="489">
        <v>108385452.97</v>
      </c>
    </row>
    <row r="503" spans="1:32">
      <c r="A503" s="487">
        <v>496</v>
      </c>
      <c r="B503" s="152">
        <v>5</v>
      </c>
      <c r="C503" s="152"/>
      <c r="D503" s="152" t="s">
        <v>2862</v>
      </c>
      <c r="E503" s="152" t="s">
        <v>1840</v>
      </c>
      <c r="F503" s="487">
        <v>80548506</v>
      </c>
      <c r="G503" s="152" t="s">
        <v>2885</v>
      </c>
      <c r="H503" s="488">
        <v>88209772.5</v>
      </c>
      <c r="I503" s="488">
        <v>20827432.640000001</v>
      </c>
      <c r="J503" s="152"/>
      <c r="K503" s="152">
        <v>0</v>
      </c>
      <c r="L503" s="488">
        <v>10360902.5</v>
      </c>
      <c r="M503" s="488">
        <v>266700890.71000001</v>
      </c>
      <c r="N503" s="153">
        <v>496</v>
      </c>
      <c r="O503" s="152" t="s">
        <v>1511</v>
      </c>
      <c r="P503" s="152" t="s">
        <v>1096</v>
      </c>
      <c r="Q503" s="152" t="s">
        <v>2886</v>
      </c>
      <c r="R503" s="488"/>
      <c r="S503" s="153">
        <f t="shared" si="7"/>
        <v>119398107.64</v>
      </c>
      <c r="T503" s="153">
        <v>147302783.06999999</v>
      </c>
      <c r="U503" s="153">
        <v>353531040</v>
      </c>
      <c r="V503" s="153">
        <v>42602000</v>
      </c>
      <c r="W503" s="153">
        <v>662833930.71000004</v>
      </c>
      <c r="X503" s="153">
        <v>323781942</v>
      </c>
      <c r="Y503" s="153">
        <v>344666013</v>
      </c>
      <c r="Z503" s="153">
        <v>0</v>
      </c>
      <c r="AA503" s="153">
        <v>668447955</v>
      </c>
      <c r="AB503" s="153">
        <v>257686128.22</v>
      </c>
      <c r="AC503" s="153">
        <v>275010608.79000002</v>
      </c>
      <c r="AD503" s="153">
        <v>0</v>
      </c>
      <c r="AE503" s="153">
        <v>532696737.00999999</v>
      </c>
      <c r="AF503" s="489">
        <v>130137193.7</v>
      </c>
    </row>
    <row r="504" spans="1:32">
      <c r="A504" s="487">
        <v>497</v>
      </c>
      <c r="B504" s="152">
        <v>5</v>
      </c>
      <c r="C504" s="152"/>
      <c r="D504" s="152" t="s">
        <v>2862</v>
      </c>
      <c r="E504" s="152" t="s">
        <v>1840</v>
      </c>
      <c r="F504" s="487">
        <v>80548507</v>
      </c>
      <c r="G504" s="152" t="s">
        <v>2887</v>
      </c>
      <c r="H504" s="488">
        <v>94344004.700000003</v>
      </c>
      <c r="I504" s="488">
        <v>11202600.810000001</v>
      </c>
      <c r="J504" s="152"/>
      <c r="K504" s="487">
        <v>1260985</v>
      </c>
      <c r="L504" s="152">
        <v>0</v>
      </c>
      <c r="M504" s="488">
        <v>201081091.41</v>
      </c>
      <c r="N504" s="153">
        <v>497</v>
      </c>
      <c r="O504" s="152" t="s">
        <v>1511</v>
      </c>
      <c r="P504" s="152" t="s">
        <v>1096</v>
      </c>
      <c r="Q504" s="152" t="s">
        <v>2888</v>
      </c>
      <c r="R504" s="488"/>
      <c r="S504" s="153">
        <f t="shared" si="7"/>
        <v>106807590.51000001</v>
      </c>
      <c r="T504" s="153">
        <v>95534485.900000006</v>
      </c>
      <c r="U504" s="153">
        <v>344703350</v>
      </c>
      <c r="V504" s="153">
        <v>37570000</v>
      </c>
      <c r="W504" s="153">
        <v>584615426.40999997</v>
      </c>
      <c r="X504" s="153">
        <v>377490696</v>
      </c>
      <c r="Y504" s="153">
        <v>211215564</v>
      </c>
      <c r="Z504" s="153">
        <v>0</v>
      </c>
      <c r="AA504" s="153">
        <v>588706260</v>
      </c>
      <c r="AB504" s="153">
        <v>305150679.76999998</v>
      </c>
      <c r="AC504" s="153">
        <v>122036778.84</v>
      </c>
      <c r="AD504" s="153">
        <v>0</v>
      </c>
      <c r="AE504" s="153">
        <v>427187458.61000001</v>
      </c>
      <c r="AF504" s="489">
        <v>157427967.80000001</v>
      </c>
    </row>
    <row r="505" spans="1:32">
      <c r="A505" s="487">
        <v>498</v>
      </c>
      <c r="B505" s="152">
        <v>5</v>
      </c>
      <c r="C505" s="152"/>
      <c r="D505" s="152" t="s">
        <v>2862</v>
      </c>
      <c r="E505" s="152" t="s">
        <v>1840</v>
      </c>
      <c r="F505" s="487">
        <v>80548508</v>
      </c>
      <c r="G505" s="152" t="s">
        <v>2889</v>
      </c>
      <c r="H505" s="488">
        <v>64273955.43</v>
      </c>
      <c r="I505" s="488">
        <v>3480586.35</v>
      </c>
      <c r="J505" s="152"/>
      <c r="K505" s="152">
        <v>0</v>
      </c>
      <c r="L505" s="487">
        <v>16800000</v>
      </c>
      <c r="M505" s="488">
        <v>162339704.53</v>
      </c>
      <c r="N505" s="153">
        <v>498</v>
      </c>
      <c r="O505" s="152" t="s">
        <v>1511</v>
      </c>
      <c r="P505" s="152" t="s">
        <v>1096</v>
      </c>
      <c r="Q505" s="152" t="s">
        <v>2890</v>
      </c>
      <c r="R505" s="488"/>
      <c r="S505" s="153">
        <f t="shared" si="7"/>
        <v>84554541.780000001</v>
      </c>
      <c r="T505" s="153">
        <v>77785162.75</v>
      </c>
      <c r="U505" s="153">
        <v>333926350</v>
      </c>
      <c r="V505" s="153">
        <v>41366000</v>
      </c>
      <c r="W505" s="153">
        <v>537632054.52999997</v>
      </c>
      <c r="X505" s="153">
        <v>278846350</v>
      </c>
      <c r="Y505" s="153">
        <v>299941374</v>
      </c>
      <c r="Z505" s="153">
        <v>0</v>
      </c>
      <c r="AA505" s="153">
        <v>578787724</v>
      </c>
      <c r="AB505" s="153">
        <v>198640734.75</v>
      </c>
      <c r="AC505" s="153">
        <v>181513710.56999999</v>
      </c>
      <c r="AD505" s="153">
        <v>0</v>
      </c>
      <c r="AE505" s="153">
        <v>380154445.31999999</v>
      </c>
      <c r="AF505" s="489">
        <v>157477609.21000001</v>
      </c>
    </row>
    <row r="506" spans="1:32">
      <c r="A506" s="487">
        <v>499</v>
      </c>
      <c r="B506" s="152">
        <v>5</v>
      </c>
      <c r="C506" s="152"/>
      <c r="D506" s="152" t="s">
        <v>2862</v>
      </c>
      <c r="E506" s="152" t="s">
        <v>1840</v>
      </c>
      <c r="F506" s="487">
        <v>80548509</v>
      </c>
      <c r="G506" s="152" t="s">
        <v>2891</v>
      </c>
      <c r="H506" s="488">
        <v>77519288.909999996</v>
      </c>
      <c r="I506" s="487">
        <v>98505417</v>
      </c>
      <c r="J506" s="152"/>
      <c r="K506" s="152">
        <v>0</v>
      </c>
      <c r="L506" s="487">
        <v>10738000</v>
      </c>
      <c r="M506" s="488">
        <v>266500232.11000001</v>
      </c>
      <c r="N506" s="153">
        <v>499</v>
      </c>
      <c r="O506" s="152" t="s">
        <v>1511</v>
      </c>
      <c r="P506" s="152" t="s">
        <v>1096</v>
      </c>
      <c r="Q506" s="152" t="s">
        <v>2892</v>
      </c>
      <c r="R506" s="488"/>
      <c r="S506" s="153">
        <f t="shared" si="7"/>
        <v>186762705.91</v>
      </c>
      <c r="T506" s="153">
        <v>79737526.200000003</v>
      </c>
      <c r="U506" s="153">
        <v>398548350</v>
      </c>
      <c r="V506" s="153">
        <v>48760347</v>
      </c>
      <c r="W506" s="153">
        <v>713808929.11000001</v>
      </c>
      <c r="X506" s="153">
        <v>349532113.74000001</v>
      </c>
      <c r="Y506" s="153">
        <v>356979000</v>
      </c>
      <c r="Z506" s="153">
        <v>0</v>
      </c>
      <c r="AA506" s="153">
        <v>706511113.74000001</v>
      </c>
      <c r="AB506" s="153">
        <v>300867014.62</v>
      </c>
      <c r="AC506" s="153">
        <v>317134597.30000001</v>
      </c>
      <c r="AD506" s="153">
        <v>0</v>
      </c>
      <c r="AE506" s="153">
        <v>618001611.91999996</v>
      </c>
      <c r="AF506" s="489">
        <v>95807317.189999998</v>
      </c>
    </row>
    <row r="507" spans="1:32">
      <c r="A507" s="487">
        <v>500</v>
      </c>
      <c r="B507" s="152">
        <v>5</v>
      </c>
      <c r="C507" s="152"/>
      <c r="D507" s="152" t="s">
        <v>2862</v>
      </c>
      <c r="E507" s="152" t="s">
        <v>1840</v>
      </c>
      <c r="F507" s="487">
        <v>80548510</v>
      </c>
      <c r="G507" s="152" t="s">
        <v>2893</v>
      </c>
      <c r="H507" s="488">
        <v>85430928.310000002</v>
      </c>
      <c r="I507" s="488">
        <v>53795616.090000004</v>
      </c>
      <c r="J507" s="152"/>
      <c r="K507" s="152">
        <v>0</v>
      </c>
      <c r="L507" s="152">
        <v>0</v>
      </c>
      <c r="M507" s="488">
        <v>232032797.27000001</v>
      </c>
      <c r="N507" s="153">
        <v>500</v>
      </c>
      <c r="O507" s="152" t="s">
        <v>1511</v>
      </c>
      <c r="P507" s="152" t="s">
        <v>1096</v>
      </c>
      <c r="Q507" s="152" t="s">
        <v>2894</v>
      </c>
      <c r="R507" s="488"/>
      <c r="S507" s="153">
        <f t="shared" si="7"/>
        <v>139226544.40000001</v>
      </c>
      <c r="T507" s="153">
        <v>92806252.870000005</v>
      </c>
      <c r="U507" s="153">
        <v>344060810</v>
      </c>
      <c r="V507" s="153">
        <v>45416000</v>
      </c>
      <c r="W507" s="153">
        <v>621509607.26999998</v>
      </c>
      <c r="X507" s="153">
        <v>319975810</v>
      </c>
      <c r="Y507" s="153">
        <v>326531600</v>
      </c>
      <c r="Z507" s="153">
        <v>0</v>
      </c>
      <c r="AA507" s="153">
        <v>646507410</v>
      </c>
      <c r="AB507" s="153">
        <v>255371952.5</v>
      </c>
      <c r="AC507" s="153">
        <v>189775966</v>
      </c>
      <c r="AD507" s="153">
        <v>0</v>
      </c>
      <c r="AE507" s="153">
        <v>445147918.5</v>
      </c>
      <c r="AF507" s="489">
        <v>176361688.77000001</v>
      </c>
    </row>
    <row r="508" spans="1:32">
      <c r="A508" s="487">
        <v>501</v>
      </c>
      <c r="B508" s="152">
        <v>5</v>
      </c>
      <c r="C508" s="152"/>
      <c r="D508" s="152" t="s">
        <v>2895</v>
      </c>
      <c r="E508" s="152" t="s">
        <v>1836</v>
      </c>
      <c r="F508" s="487">
        <v>80549401</v>
      </c>
      <c r="G508" s="152" t="s">
        <v>2896</v>
      </c>
      <c r="H508" s="488">
        <v>98789934.769999996</v>
      </c>
      <c r="I508" s="488">
        <v>190460168.31999999</v>
      </c>
      <c r="J508" s="152"/>
      <c r="K508" s="152">
        <v>0</v>
      </c>
      <c r="L508" s="487">
        <v>10290000</v>
      </c>
      <c r="M508" s="488">
        <v>481943027.50999999</v>
      </c>
      <c r="N508" s="153">
        <v>501</v>
      </c>
      <c r="O508" s="152" t="s">
        <v>1511</v>
      </c>
      <c r="P508" s="152" t="s">
        <v>2897</v>
      </c>
      <c r="Q508" s="152" t="s">
        <v>2898</v>
      </c>
      <c r="R508" s="488"/>
      <c r="S508" s="153">
        <f t="shared" si="7"/>
        <v>299540103.08999997</v>
      </c>
      <c r="T508" s="153">
        <v>182402924.41999999</v>
      </c>
      <c r="U508" s="153">
        <v>585433350</v>
      </c>
      <c r="V508" s="153">
        <v>54642000</v>
      </c>
      <c r="W508" s="153">
        <v>1122018377.51</v>
      </c>
      <c r="X508" s="153">
        <v>632175555.78999996</v>
      </c>
      <c r="Y508" s="153">
        <v>664417869.21000004</v>
      </c>
      <c r="Z508" s="153">
        <v>750000</v>
      </c>
      <c r="AA508" s="153">
        <v>1297343425</v>
      </c>
      <c r="AB508" s="153">
        <v>500185299.42000002</v>
      </c>
      <c r="AC508" s="153">
        <v>372396009.75999999</v>
      </c>
      <c r="AD508" s="153">
        <v>500000</v>
      </c>
      <c r="AE508" s="153">
        <v>873081309.17999995</v>
      </c>
      <c r="AF508" s="489">
        <v>248937068.33000001</v>
      </c>
    </row>
    <row r="509" spans="1:32">
      <c r="A509" s="487">
        <v>502</v>
      </c>
      <c r="B509" s="152">
        <v>5</v>
      </c>
      <c r="C509" s="152"/>
      <c r="D509" s="152" t="s">
        <v>2895</v>
      </c>
      <c r="E509" s="152" t="s">
        <v>1836</v>
      </c>
      <c r="F509" s="487">
        <v>80549402</v>
      </c>
      <c r="G509" s="152" t="s">
        <v>2899</v>
      </c>
      <c r="H509" s="488">
        <v>243168950.28999999</v>
      </c>
      <c r="I509" s="487">
        <v>19206859</v>
      </c>
      <c r="J509" s="152"/>
      <c r="K509" s="152">
        <v>0</v>
      </c>
      <c r="L509" s="487">
        <v>7251090</v>
      </c>
      <c r="M509" s="488">
        <v>396377677.22000003</v>
      </c>
      <c r="N509" s="153">
        <v>502</v>
      </c>
      <c r="O509" s="152" t="s">
        <v>1511</v>
      </c>
      <c r="P509" s="152" t="s">
        <v>2897</v>
      </c>
      <c r="Q509" s="152" t="s">
        <v>2900</v>
      </c>
      <c r="R509" s="488"/>
      <c r="S509" s="153">
        <f t="shared" si="7"/>
        <v>269626899.28999996</v>
      </c>
      <c r="T509" s="153">
        <v>126750777.93000001</v>
      </c>
      <c r="U509" s="153">
        <v>467729890</v>
      </c>
      <c r="V509" s="153">
        <v>52227000</v>
      </c>
      <c r="W509" s="153">
        <v>916334567.22000003</v>
      </c>
      <c r="X509" s="153">
        <v>533709901</v>
      </c>
      <c r="Y509" s="153">
        <v>463994765</v>
      </c>
      <c r="Z509" s="153">
        <v>0</v>
      </c>
      <c r="AA509" s="153">
        <v>997704666</v>
      </c>
      <c r="AB509" s="153">
        <v>402983371.31999999</v>
      </c>
      <c r="AC509" s="153">
        <v>298797140.62</v>
      </c>
      <c r="AD509" s="153">
        <v>0</v>
      </c>
      <c r="AE509" s="153">
        <v>701780511.94000006</v>
      </c>
      <c r="AF509" s="489">
        <v>214554055.28</v>
      </c>
    </row>
    <row r="510" spans="1:32">
      <c r="A510" s="487">
        <v>503</v>
      </c>
      <c r="B510" s="152">
        <v>5</v>
      </c>
      <c r="C510" s="152"/>
      <c r="D510" s="152" t="s">
        <v>2895</v>
      </c>
      <c r="E510" s="152" t="s">
        <v>1836</v>
      </c>
      <c r="F510" s="487">
        <v>80549403</v>
      </c>
      <c r="G510" s="152" t="s">
        <v>2901</v>
      </c>
      <c r="H510" s="488">
        <v>64156964.100000001</v>
      </c>
      <c r="I510" s="487">
        <v>44816559</v>
      </c>
      <c r="J510" s="152"/>
      <c r="K510" s="488">
        <v>34093720.560000002</v>
      </c>
      <c r="L510" s="487">
        <v>6818238</v>
      </c>
      <c r="M510" s="488">
        <v>337165605.72000003</v>
      </c>
      <c r="N510" s="153">
        <v>503</v>
      </c>
      <c r="O510" s="152" t="s">
        <v>1511</v>
      </c>
      <c r="P510" s="152" t="s">
        <v>2897</v>
      </c>
      <c r="Q510" s="152" t="s">
        <v>2902</v>
      </c>
      <c r="R510" s="488"/>
      <c r="S510" s="153">
        <f t="shared" si="7"/>
        <v>149885481.66</v>
      </c>
      <c r="T510" s="153">
        <v>221373844.62</v>
      </c>
      <c r="U510" s="153">
        <v>687832548</v>
      </c>
      <c r="V510" s="153">
        <v>58128000</v>
      </c>
      <c r="W510" s="153">
        <v>1117219874.28</v>
      </c>
      <c r="X510" s="153">
        <v>589067464</v>
      </c>
      <c r="Y510" s="153">
        <v>503790204</v>
      </c>
      <c r="Z510" s="153">
        <v>0</v>
      </c>
      <c r="AA510" s="153">
        <v>1092857668</v>
      </c>
      <c r="AB510" s="153">
        <v>506992226.76999998</v>
      </c>
      <c r="AC510" s="153">
        <v>406460780</v>
      </c>
      <c r="AD510" s="153">
        <v>0</v>
      </c>
      <c r="AE510" s="153">
        <v>913453006.76999998</v>
      </c>
      <c r="AF510" s="489">
        <v>203766867.50999999</v>
      </c>
    </row>
    <row r="511" spans="1:32">
      <c r="A511" s="487">
        <v>504</v>
      </c>
      <c r="B511" s="152">
        <v>5</v>
      </c>
      <c r="C511" s="152"/>
      <c r="D511" s="152" t="s">
        <v>2895</v>
      </c>
      <c r="E511" s="152" t="s">
        <v>1836</v>
      </c>
      <c r="F511" s="487">
        <v>80549404</v>
      </c>
      <c r="G511" s="152" t="s">
        <v>2903</v>
      </c>
      <c r="H511" s="488">
        <v>145931159.12</v>
      </c>
      <c r="I511" s="488">
        <v>34920224.259999998</v>
      </c>
      <c r="J511" s="152"/>
      <c r="K511" s="152">
        <v>0</v>
      </c>
      <c r="L511" s="487">
        <v>22050000</v>
      </c>
      <c r="M511" s="488">
        <v>368100949.44999999</v>
      </c>
      <c r="N511" s="153">
        <v>504</v>
      </c>
      <c r="O511" s="152" t="s">
        <v>1511</v>
      </c>
      <c r="P511" s="152" t="s">
        <v>2897</v>
      </c>
      <c r="Q511" s="152" t="s">
        <v>2904</v>
      </c>
      <c r="R511" s="488"/>
      <c r="S511" s="153">
        <f t="shared" si="7"/>
        <v>202901383.38</v>
      </c>
      <c r="T511" s="153">
        <v>165199566.06999999</v>
      </c>
      <c r="U511" s="153">
        <v>545130080</v>
      </c>
      <c r="V511" s="153">
        <v>57737000</v>
      </c>
      <c r="W511" s="153">
        <v>970968029.45000005</v>
      </c>
      <c r="X511" s="153">
        <v>505376080</v>
      </c>
      <c r="Y511" s="153">
        <v>460693000</v>
      </c>
      <c r="Z511" s="153">
        <v>2400000</v>
      </c>
      <c r="AA511" s="153">
        <v>968469080</v>
      </c>
      <c r="AB511" s="153">
        <v>398176391.17000002</v>
      </c>
      <c r="AC511" s="153">
        <v>307365200.07999998</v>
      </c>
      <c r="AD511" s="153">
        <v>0</v>
      </c>
      <c r="AE511" s="153">
        <v>705541591.25</v>
      </c>
      <c r="AF511" s="489">
        <v>265426438.19999999</v>
      </c>
    </row>
    <row r="512" spans="1:32">
      <c r="A512" s="487">
        <v>505</v>
      </c>
      <c r="B512" s="152">
        <v>5</v>
      </c>
      <c r="C512" s="152"/>
      <c r="D512" s="152" t="s">
        <v>2895</v>
      </c>
      <c r="E512" s="152" t="s">
        <v>1836</v>
      </c>
      <c r="F512" s="487">
        <v>80549405</v>
      </c>
      <c r="G512" s="152" t="s">
        <v>2905</v>
      </c>
      <c r="H512" s="488">
        <v>207421197.09</v>
      </c>
      <c r="I512" s="488">
        <v>10550587.630000001</v>
      </c>
      <c r="J512" s="152"/>
      <c r="K512" s="487">
        <v>1868695</v>
      </c>
      <c r="L512" s="487">
        <v>8500000</v>
      </c>
      <c r="M512" s="488">
        <v>334971784.72000003</v>
      </c>
      <c r="N512" s="153">
        <v>505</v>
      </c>
      <c r="O512" s="152" t="s">
        <v>1511</v>
      </c>
      <c r="P512" s="152" t="s">
        <v>2897</v>
      </c>
      <c r="Q512" s="152" t="s">
        <v>2906</v>
      </c>
      <c r="R512" s="488"/>
      <c r="S512" s="153">
        <f t="shared" si="7"/>
        <v>228340479.72</v>
      </c>
      <c r="T512" s="153">
        <v>108500000</v>
      </c>
      <c r="U512" s="153">
        <v>451791890</v>
      </c>
      <c r="V512" s="153">
        <v>49169000</v>
      </c>
      <c r="W512" s="153">
        <v>837801369.72000003</v>
      </c>
      <c r="X512" s="153">
        <v>488737132.18000001</v>
      </c>
      <c r="Y512" s="153">
        <v>526319000</v>
      </c>
      <c r="Z512" s="153">
        <v>0</v>
      </c>
      <c r="AA512" s="153">
        <v>1015056132.1799999</v>
      </c>
      <c r="AB512" s="153">
        <v>403687959.16000003</v>
      </c>
      <c r="AC512" s="153">
        <v>371227965.80000001</v>
      </c>
      <c r="AD512" s="153">
        <v>0</v>
      </c>
      <c r="AE512" s="153">
        <v>774915924.96000004</v>
      </c>
      <c r="AF512" s="489">
        <v>62885444.759999998</v>
      </c>
    </row>
    <row r="513" spans="1:32">
      <c r="A513" s="487">
        <v>506</v>
      </c>
      <c r="B513" s="152">
        <v>5</v>
      </c>
      <c r="C513" s="152"/>
      <c r="D513" s="152" t="s">
        <v>2895</v>
      </c>
      <c r="E513" s="152" t="s">
        <v>1836</v>
      </c>
      <c r="F513" s="487">
        <v>80549406</v>
      </c>
      <c r="G513" s="152" t="s">
        <v>2907</v>
      </c>
      <c r="H513" s="488">
        <v>316976485.68000001</v>
      </c>
      <c r="I513" s="488">
        <v>33885154.240000002</v>
      </c>
      <c r="J513" s="152"/>
      <c r="K513" s="152">
        <v>0</v>
      </c>
      <c r="L513" s="487">
        <v>500000</v>
      </c>
      <c r="M513" s="488">
        <v>582895858.21000004</v>
      </c>
      <c r="N513" s="153">
        <v>506</v>
      </c>
      <c r="O513" s="152" t="s">
        <v>1511</v>
      </c>
      <c r="P513" s="152" t="s">
        <v>2897</v>
      </c>
      <c r="Q513" s="152" t="s">
        <v>2908</v>
      </c>
      <c r="R513" s="488"/>
      <c r="S513" s="153">
        <f t="shared" si="7"/>
        <v>351361639.92000002</v>
      </c>
      <c r="T513" s="153">
        <v>231534218.28999999</v>
      </c>
      <c r="U513" s="153">
        <v>564945099</v>
      </c>
      <c r="V513" s="153">
        <v>48292000</v>
      </c>
      <c r="W513" s="153">
        <v>1196132957.21</v>
      </c>
      <c r="X513" s="153">
        <v>668052011.85000002</v>
      </c>
      <c r="Y513" s="153">
        <v>431844239</v>
      </c>
      <c r="Z513" s="153">
        <v>0</v>
      </c>
      <c r="AA513" s="153">
        <v>1099896250.8499999</v>
      </c>
      <c r="AB513" s="153">
        <v>545083377.47000003</v>
      </c>
      <c r="AC513" s="153">
        <v>291905397.81</v>
      </c>
      <c r="AD513" s="153">
        <v>0</v>
      </c>
      <c r="AE513" s="153">
        <v>836988775.27999997</v>
      </c>
      <c r="AF513" s="489">
        <v>359144181.93000001</v>
      </c>
    </row>
    <row r="514" spans="1:32">
      <c r="A514" s="487">
        <v>507</v>
      </c>
      <c r="B514" s="152">
        <v>5</v>
      </c>
      <c r="C514" s="152"/>
      <c r="D514" s="152" t="s">
        <v>2895</v>
      </c>
      <c r="E514" s="152" t="s">
        <v>1840</v>
      </c>
      <c r="F514" s="487">
        <v>80549501</v>
      </c>
      <c r="G514" s="152" t="s">
        <v>2909</v>
      </c>
      <c r="H514" s="488">
        <v>235783118.19999999</v>
      </c>
      <c r="I514" s="488">
        <v>10667432.470000001</v>
      </c>
      <c r="J514" s="152"/>
      <c r="K514" s="152">
        <v>0</v>
      </c>
      <c r="L514" s="487">
        <v>1225000</v>
      </c>
      <c r="M514" s="488">
        <v>348973520.30000001</v>
      </c>
      <c r="N514" s="153">
        <v>507</v>
      </c>
      <c r="O514" s="152" t="s">
        <v>1511</v>
      </c>
      <c r="P514" s="152" t="s">
        <v>2897</v>
      </c>
      <c r="Q514" s="152" t="s">
        <v>2886</v>
      </c>
      <c r="R514" s="488"/>
      <c r="S514" s="153">
        <f t="shared" si="7"/>
        <v>247675550.66999999</v>
      </c>
      <c r="T514" s="153">
        <v>101297969.63</v>
      </c>
      <c r="U514" s="153">
        <v>382309890</v>
      </c>
      <c r="V514" s="153">
        <v>48503000</v>
      </c>
      <c r="W514" s="153">
        <v>779786410.29999995</v>
      </c>
      <c r="X514" s="153">
        <v>528939321.95999998</v>
      </c>
      <c r="Y514" s="153">
        <v>227580000</v>
      </c>
      <c r="Z514" s="153">
        <v>0</v>
      </c>
      <c r="AA514" s="153">
        <v>756519321.96000004</v>
      </c>
      <c r="AB514" s="153">
        <v>457801701.94</v>
      </c>
      <c r="AC514" s="153">
        <v>202668614.59</v>
      </c>
      <c r="AD514" s="153">
        <v>0</v>
      </c>
      <c r="AE514" s="153">
        <v>660470316.52999997</v>
      </c>
      <c r="AF514" s="489">
        <v>119316093.77</v>
      </c>
    </row>
    <row r="515" spans="1:32">
      <c r="A515" s="487">
        <v>508</v>
      </c>
      <c r="B515" s="152">
        <v>5</v>
      </c>
      <c r="C515" s="152"/>
      <c r="D515" s="152" t="s">
        <v>2895</v>
      </c>
      <c r="E515" s="152" t="s">
        <v>1840</v>
      </c>
      <c r="F515" s="487">
        <v>80549502</v>
      </c>
      <c r="G515" s="152" t="s">
        <v>2910</v>
      </c>
      <c r="H515" s="488">
        <v>199494950.55000001</v>
      </c>
      <c r="I515" s="152">
        <v>0</v>
      </c>
      <c r="J515" s="152"/>
      <c r="K515" s="152">
        <v>0</v>
      </c>
      <c r="L515" s="152">
        <v>0</v>
      </c>
      <c r="M515" s="488">
        <v>274178755.30000001</v>
      </c>
      <c r="N515" s="153">
        <v>508</v>
      </c>
      <c r="O515" s="152" t="s">
        <v>1511</v>
      </c>
      <c r="P515" s="152" t="s">
        <v>2897</v>
      </c>
      <c r="Q515" s="152" t="s">
        <v>2911</v>
      </c>
      <c r="R515" s="488"/>
      <c r="S515" s="153">
        <f t="shared" si="7"/>
        <v>199494950.55000001</v>
      </c>
      <c r="T515" s="153">
        <v>74683804.75</v>
      </c>
      <c r="U515" s="153">
        <v>336956620</v>
      </c>
      <c r="V515" s="153">
        <v>39392000</v>
      </c>
      <c r="W515" s="153">
        <v>650527375.29999995</v>
      </c>
      <c r="X515" s="153">
        <v>427852500</v>
      </c>
      <c r="Y515" s="153">
        <v>245035240</v>
      </c>
      <c r="Z515" s="153">
        <v>0</v>
      </c>
      <c r="AA515" s="153">
        <v>672887740</v>
      </c>
      <c r="AB515" s="153">
        <v>350790592.81999999</v>
      </c>
      <c r="AC515" s="153">
        <v>157734506.63999999</v>
      </c>
      <c r="AD515" s="153">
        <v>0</v>
      </c>
      <c r="AE515" s="153">
        <v>508525099.45999998</v>
      </c>
      <c r="AF515" s="489">
        <v>142002275.84</v>
      </c>
    </row>
    <row r="516" spans="1:32">
      <c r="A516" s="487">
        <v>509</v>
      </c>
      <c r="B516" s="152">
        <v>5</v>
      </c>
      <c r="C516" s="152"/>
      <c r="D516" s="152" t="s">
        <v>2895</v>
      </c>
      <c r="E516" s="152" t="s">
        <v>1840</v>
      </c>
      <c r="F516" s="487">
        <v>80549503</v>
      </c>
      <c r="G516" s="152" t="s">
        <v>2912</v>
      </c>
      <c r="H516" s="488">
        <v>68567305.5</v>
      </c>
      <c r="I516" s="488">
        <v>38253540.960000001</v>
      </c>
      <c r="J516" s="152"/>
      <c r="K516" s="152">
        <v>0</v>
      </c>
      <c r="L516" s="487">
        <v>21058446</v>
      </c>
      <c r="M516" s="488">
        <v>224650736.69</v>
      </c>
      <c r="N516" s="153">
        <v>509</v>
      </c>
      <c r="O516" s="152" t="s">
        <v>1511</v>
      </c>
      <c r="P516" s="152" t="s">
        <v>2897</v>
      </c>
      <c r="Q516" s="152" t="s">
        <v>2913</v>
      </c>
      <c r="R516" s="488"/>
      <c r="S516" s="153">
        <f t="shared" si="7"/>
        <v>127879292.46000001</v>
      </c>
      <c r="T516" s="153">
        <v>96771444.230000004</v>
      </c>
      <c r="U516" s="153">
        <v>314790566.91000003</v>
      </c>
      <c r="V516" s="153">
        <v>37628622</v>
      </c>
      <c r="W516" s="153">
        <v>577069925.60000002</v>
      </c>
      <c r="X516" s="153">
        <v>391481380</v>
      </c>
      <c r="Y516" s="153">
        <v>217053946</v>
      </c>
      <c r="Z516" s="153">
        <v>0</v>
      </c>
      <c r="AA516" s="153">
        <v>608535326</v>
      </c>
      <c r="AB516" s="153">
        <v>355666826.02999997</v>
      </c>
      <c r="AC516" s="153">
        <v>186892140</v>
      </c>
      <c r="AD516" s="153">
        <v>0</v>
      </c>
      <c r="AE516" s="153">
        <v>542558966.02999997</v>
      </c>
      <c r="AF516" s="489">
        <v>34510959.57</v>
      </c>
    </row>
    <row r="517" spans="1:32">
      <c r="A517" s="487">
        <v>510</v>
      </c>
      <c r="B517" s="152">
        <v>5</v>
      </c>
      <c r="C517" s="152"/>
      <c r="D517" s="152" t="s">
        <v>2895</v>
      </c>
      <c r="E517" s="152" t="s">
        <v>1840</v>
      </c>
      <c r="F517" s="487">
        <v>80549504</v>
      </c>
      <c r="G517" s="152" t="s">
        <v>2914</v>
      </c>
      <c r="H517" s="152">
        <v>0</v>
      </c>
      <c r="I517" s="488">
        <v>120079642.06</v>
      </c>
      <c r="J517" s="152"/>
      <c r="K517" s="152">
        <v>0</v>
      </c>
      <c r="L517" s="152">
        <v>0</v>
      </c>
      <c r="M517" s="488">
        <v>220467945.30000001</v>
      </c>
      <c r="N517" s="153">
        <v>510</v>
      </c>
      <c r="O517" s="152" t="s">
        <v>1511</v>
      </c>
      <c r="P517" s="152" t="s">
        <v>2897</v>
      </c>
      <c r="Q517" s="152" t="s">
        <v>2915</v>
      </c>
      <c r="R517" s="488"/>
      <c r="S517" s="153">
        <f t="shared" si="7"/>
        <v>120079642.06</v>
      </c>
      <c r="T517" s="153">
        <v>100388303.23999999</v>
      </c>
      <c r="U517" s="153">
        <v>311112890</v>
      </c>
      <c r="V517" s="153">
        <v>41300000</v>
      </c>
      <c r="W517" s="153">
        <v>572880835.29999995</v>
      </c>
      <c r="X517" s="153">
        <v>340712071</v>
      </c>
      <c r="Y517" s="153">
        <v>198526000</v>
      </c>
      <c r="Z517" s="153">
        <v>0</v>
      </c>
      <c r="AA517" s="153">
        <v>539238071</v>
      </c>
      <c r="AB517" s="153">
        <v>292242031.19999999</v>
      </c>
      <c r="AC517" s="153">
        <v>153263739.59</v>
      </c>
      <c r="AD517" s="153">
        <v>0</v>
      </c>
      <c r="AE517" s="153">
        <v>445505770.79000002</v>
      </c>
      <c r="AF517" s="489">
        <v>127375064.51000001</v>
      </c>
    </row>
    <row r="518" spans="1:32">
      <c r="A518" s="487">
        <v>511</v>
      </c>
      <c r="B518" s="152">
        <v>5</v>
      </c>
      <c r="C518" s="152"/>
      <c r="D518" s="152" t="s">
        <v>2916</v>
      </c>
      <c r="E518" s="152" t="s">
        <v>1836</v>
      </c>
      <c r="F518" s="487">
        <v>80550401</v>
      </c>
      <c r="G518" s="152" t="s">
        <v>2917</v>
      </c>
      <c r="H518" s="487">
        <v>172966903</v>
      </c>
      <c r="I518" s="487">
        <v>55344072</v>
      </c>
      <c r="J518" s="152"/>
      <c r="K518" s="487">
        <v>47223</v>
      </c>
      <c r="L518" s="152">
        <v>0</v>
      </c>
      <c r="M518" s="488">
        <v>341772298.55000001</v>
      </c>
      <c r="N518" s="153">
        <v>511</v>
      </c>
      <c r="O518" s="152" t="s">
        <v>1511</v>
      </c>
      <c r="P518" s="152" t="s">
        <v>1099</v>
      </c>
      <c r="Q518" s="152" t="s">
        <v>2918</v>
      </c>
      <c r="R518" s="488"/>
      <c r="S518" s="153">
        <f t="shared" si="7"/>
        <v>228358198</v>
      </c>
      <c r="T518" s="153">
        <v>113461323.55</v>
      </c>
      <c r="U518" s="153">
        <v>620879350</v>
      </c>
      <c r="V518" s="153">
        <v>66218000</v>
      </c>
      <c r="W518" s="153">
        <v>1028916871.55</v>
      </c>
      <c r="X518" s="153">
        <v>572943002</v>
      </c>
      <c r="Y518" s="153">
        <v>641984079</v>
      </c>
      <c r="Z518" s="153">
        <v>0</v>
      </c>
      <c r="AA518" s="153">
        <v>1214927081</v>
      </c>
      <c r="AB518" s="153">
        <v>445462498.04000002</v>
      </c>
      <c r="AC518" s="153">
        <v>263139794</v>
      </c>
      <c r="AD518" s="153">
        <v>0</v>
      </c>
      <c r="AE518" s="153">
        <v>708602292.03999996</v>
      </c>
      <c r="AF518" s="489">
        <v>320314579.50999999</v>
      </c>
    </row>
    <row r="519" spans="1:32">
      <c r="A519" s="487">
        <v>512</v>
      </c>
      <c r="B519" s="152">
        <v>5</v>
      </c>
      <c r="C519" s="152"/>
      <c r="D519" s="152" t="s">
        <v>2916</v>
      </c>
      <c r="E519" s="152" t="s">
        <v>1836</v>
      </c>
      <c r="F519" s="487">
        <v>80550402</v>
      </c>
      <c r="G519" s="152" t="s">
        <v>2919</v>
      </c>
      <c r="H519" s="488">
        <v>52949083.920000002</v>
      </c>
      <c r="I519" s="487">
        <v>18000000</v>
      </c>
      <c r="J519" s="152"/>
      <c r="K519" s="152">
        <v>0</v>
      </c>
      <c r="L519" s="152">
        <v>0</v>
      </c>
      <c r="M519" s="488">
        <v>160981174.03999999</v>
      </c>
      <c r="N519" s="153">
        <v>512</v>
      </c>
      <c r="O519" s="152" t="s">
        <v>1511</v>
      </c>
      <c r="P519" s="152" t="s">
        <v>1099</v>
      </c>
      <c r="Q519" s="152" t="s">
        <v>2920</v>
      </c>
      <c r="R519" s="488"/>
      <c r="S519" s="153">
        <f t="shared" si="7"/>
        <v>70949083.920000002</v>
      </c>
      <c r="T519" s="153">
        <v>90032090.120000005</v>
      </c>
      <c r="U519" s="153">
        <v>477752000</v>
      </c>
      <c r="V519" s="153">
        <v>71292000</v>
      </c>
      <c r="W519" s="153">
        <v>710025174.03999996</v>
      </c>
      <c r="X519" s="153">
        <v>531063786</v>
      </c>
      <c r="Y519" s="153">
        <v>220449214</v>
      </c>
      <c r="Z519" s="153">
        <v>0</v>
      </c>
      <c r="AA519" s="153">
        <v>751513000</v>
      </c>
      <c r="AB519" s="153">
        <v>415616177.38999999</v>
      </c>
      <c r="AC519" s="153">
        <v>168197005</v>
      </c>
      <c r="AD519" s="153">
        <v>0</v>
      </c>
      <c r="AE519" s="153">
        <v>583813182.38999999</v>
      </c>
      <c r="AF519" s="489">
        <v>126211991.65000001</v>
      </c>
    </row>
    <row r="520" spans="1:32">
      <c r="A520" s="487">
        <v>513</v>
      </c>
      <c r="B520" s="152">
        <v>5</v>
      </c>
      <c r="C520" s="152"/>
      <c r="D520" s="152" t="s">
        <v>2916</v>
      </c>
      <c r="E520" s="152" t="s">
        <v>1840</v>
      </c>
      <c r="F520" s="487">
        <v>80550501</v>
      </c>
      <c r="G520" s="152" t="s">
        <v>2921</v>
      </c>
      <c r="H520" s="488">
        <v>24906603.800000001</v>
      </c>
      <c r="I520" s="488">
        <v>26886811.620000001</v>
      </c>
      <c r="J520" s="152"/>
      <c r="K520" s="487">
        <v>6445347</v>
      </c>
      <c r="L520" s="487">
        <v>12457433</v>
      </c>
      <c r="M520" s="488">
        <v>168438213.55000001</v>
      </c>
      <c r="N520" s="153">
        <v>513</v>
      </c>
      <c r="O520" s="152" t="s">
        <v>1511</v>
      </c>
      <c r="P520" s="152" t="s">
        <v>1099</v>
      </c>
      <c r="Q520" s="152" t="s">
        <v>2922</v>
      </c>
      <c r="R520" s="488"/>
      <c r="S520" s="153">
        <f t="shared" si="7"/>
        <v>70696195.420000002</v>
      </c>
      <c r="T520" s="153">
        <v>104187365.13</v>
      </c>
      <c r="U520" s="153">
        <v>355128270</v>
      </c>
      <c r="V520" s="153">
        <v>58529000</v>
      </c>
      <c r="W520" s="153">
        <v>588540830.54999995</v>
      </c>
      <c r="X520" s="153">
        <v>232851204</v>
      </c>
      <c r="Y520" s="153">
        <v>327227717</v>
      </c>
      <c r="Z520" s="153">
        <v>0</v>
      </c>
      <c r="AA520" s="153">
        <v>560078921</v>
      </c>
      <c r="AB520" s="153">
        <v>191478495.43000001</v>
      </c>
      <c r="AC520" s="153">
        <v>248838348</v>
      </c>
      <c r="AD520" s="153">
        <v>0</v>
      </c>
      <c r="AE520" s="153">
        <v>440316843.43000001</v>
      </c>
      <c r="AF520" s="489">
        <v>148223987.12</v>
      </c>
    </row>
    <row r="521" spans="1:32">
      <c r="A521" s="487">
        <v>514</v>
      </c>
      <c r="B521" s="152">
        <v>5</v>
      </c>
      <c r="C521" s="152"/>
      <c r="D521" s="152" t="s">
        <v>2916</v>
      </c>
      <c r="E521" s="152" t="s">
        <v>1840</v>
      </c>
      <c r="F521" s="487">
        <v>80550502</v>
      </c>
      <c r="G521" s="152" t="s">
        <v>2923</v>
      </c>
      <c r="H521" s="488">
        <v>97511174.420000002</v>
      </c>
      <c r="I521" s="488">
        <v>20562912.32</v>
      </c>
      <c r="J521" s="152"/>
      <c r="K521" s="152">
        <v>0</v>
      </c>
      <c r="L521" s="152">
        <v>0</v>
      </c>
      <c r="M521" s="488">
        <v>240153294.37</v>
      </c>
      <c r="N521" s="153">
        <v>514</v>
      </c>
      <c r="O521" s="152" t="s">
        <v>1511</v>
      </c>
      <c r="P521" s="152" t="s">
        <v>1099</v>
      </c>
      <c r="Q521" s="152" t="s">
        <v>2924</v>
      </c>
      <c r="R521" s="488"/>
      <c r="S521" s="153">
        <f t="shared" ref="S521:S584" si="8">H521+I521+K521+L521</f>
        <v>118074086.74000001</v>
      </c>
      <c r="T521" s="153">
        <v>122079207.63</v>
      </c>
      <c r="U521" s="153">
        <v>357092890</v>
      </c>
      <c r="V521" s="153">
        <v>44909000</v>
      </c>
      <c r="W521" s="153">
        <v>642155184.37</v>
      </c>
      <c r="X521" s="153">
        <v>417563430.49000001</v>
      </c>
      <c r="Y521" s="153">
        <v>202253600</v>
      </c>
      <c r="Z521" s="153">
        <v>0</v>
      </c>
      <c r="AA521" s="153">
        <v>619817030.49000001</v>
      </c>
      <c r="AB521" s="153">
        <v>313979588.05000001</v>
      </c>
      <c r="AC521" s="153">
        <v>144509000</v>
      </c>
      <c r="AD521" s="153">
        <v>0</v>
      </c>
      <c r="AE521" s="153">
        <v>458488588.05000001</v>
      </c>
      <c r="AF521" s="489">
        <v>183666596.31999999</v>
      </c>
    </row>
    <row r="522" spans="1:32">
      <c r="A522" s="487">
        <v>515</v>
      </c>
      <c r="B522" s="152">
        <v>5</v>
      </c>
      <c r="C522" s="152"/>
      <c r="D522" s="152" t="s">
        <v>2916</v>
      </c>
      <c r="E522" s="152" t="s">
        <v>1840</v>
      </c>
      <c r="F522" s="487">
        <v>80550503</v>
      </c>
      <c r="G522" s="152" t="s">
        <v>2925</v>
      </c>
      <c r="H522" s="488">
        <v>49018789.490000002</v>
      </c>
      <c r="I522" s="488">
        <v>3521998.38</v>
      </c>
      <c r="J522" s="152"/>
      <c r="K522" s="152">
        <v>0</v>
      </c>
      <c r="L522" s="152">
        <v>0</v>
      </c>
      <c r="M522" s="488">
        <v>116047346.88</v>
      </c>
      <c r="N522" s="153">
        <v>515</v>
      </c>
      <c r="O522" s="152" t="s">
        <v>1511</v>
      </c>
      <c r="P522" s="152" t="s">
        <v>1099</v>
      </c>
      <c r="Q522" s="152" t="s">
        <v>2926</v>
      </c>
      <c r="R522" s="488"/>
      <c r="S522" s="153">
        <f t="shared" si="8"/>
        <v>52540787.870000005</v>
      </c>
      <c r="T522" s="153">
        <v>63506559.009999998</v>
      </c>
      <c r="U522" s="153">
        <v>285983427.25</v>
      </c>
      <c r="V522" s="153">
        <v>39479383</v>
      </c>
      <c r="W522" s="153">
        <v>441510157.13</v>
      </c>
      <c r="X522" s="153">
        <v>350904890</v>
      </c>
      <c r="Y522" s="153">
        <v>166690710</v>
      </c>
      <c r="Z522" s="153">
        <v>0</v>
      </c>
      <c r="AA522" s="153">
        <v>517595600</v>
      </c>
      <c r="AB522" s="153">
        <v>277423157.81</v>
      </c>
      <c r="AC522" s="153">
        <v>115313005</v>
      </c>
      <c r="AD522" s="153">
        <v>0</v>
      </c>
      <c r="AE522" s="153">
        <v>392736162.81</v>
      </c>
      <c r="AF522" s="489">
        <v>48773994.32</v>
      </c>
    </row>
    <row r="523" spans="1:32">
      <c r="A523" s="487">
        <v>516</v>
      </c>
      <c r="B523" s="152">
        <v>5</v>
      </c>
      <c r="C523" s="152"/>
      <c r="D523" s="152" t="s">
        <v>2916</v>
      </c>
      <c r="E523" s="152" t="s">
        <v>1840</v>
      </c>
      <c r="F523" s="487">
        <v>80550504</v>
      </c>
      <c r="G523" s="152" t="s">
        <v>2927</v>
      </c>
      <c r="H523" s="488">
        <v>38457390.780000001</v>
      </c>
      <c r="I523" s="488">
        <v>5170296.84</v>
      </c>
      <c r="J523" s="152"/>
      <c r="K523" s="152">
        <v>0</v>
      </c>
      <c r="L523" s="152">
        <v>0</v>
      </c>
      <c r="M523" s="488">
        <v>113827685.09</v>
      </c>
      <c r="N523" s="153">
        <v>516</v>
      </c>
      <c r="O523" s="152" t="s">
        <v>1511</v>
      </c>
      <c r="P523" s="152" t="s">
        <v>1099</v>
      </c>
      <c r="Q523" s="152" t="s">
        <v>2928</v>
      </c>
      <c r="R523" s="488"/>
      <c r="S523" s="153">
        <f t="shared" si="8"/>
        <v>43627687.620000005</v>
      </c>
      <c r="T523" s="153">
        <v>70199997.469999999</v>
      </c>
      <c r="U523" s="153">
        <v>347586430</v>
      </c>
      <c r="V523" s="153">
        <v>39428000</v>
      </c>
      <c r="W523" s="153">
        <v>500842115.08999997</v>
      </c>
      <c r="X523" s="153">
        <v>341340000</v>
      </c>
      <c r="Y523" s="153">
        <v>145903000</v>
      </c>
      <c r="Z523" s="153">
        <v>0</v>
      </c>
      <c r="AA523" s="153">
        <v>487243000</v>
      </c>
      <c r="AB523" s="153">
        <v>295101265</v>
      </c>
      <c r="AC523" s="153">
        <v>108081208</v>
      </c>
      <c r="AD523" s="153">
        <v>0</v>
      </c>
      <c r="AE523" s="153">
        <v>403182473</v>
      </c>
      <c r="AF523" s="489">
        <v>97659642.090000004</v>
      </c>
    </row>
    <row r="524" spans="1:32">
      <c r="A524" s="487">
        <v>517</v>
      </c>
      <c r="B524" s="152">
        <v>5</v>
      </c>
      <c r="C524" s="152"/>
      <c r="D524" s="152" t="s">
        <v>2916</v>
      </c>
      <c r="E524" s="152" t="s">
        <v>1840</v>
      </c>
      <c r="F524" s="487">
        <v>80550505</v>
      </c>
      <c r="G524" s="152" t="s">
        <v>2929</v>
      </c>
      <c r="H524" s="488">
        <v>23014168.809999999</v>
      </c>
      <c r="I524" s="488">
        <v>13947730.5</v>
      </c>
      <c r="J524" s="152"/>
      <c r="K524" s="152">
        <v>0</v>
      </c>
      <c r="L524" s="152">
        <v>0</v>
      </c>
      <c r="M524" s="488">
        <v>122753928.33</v>
      </c>
      <c r="N524" s="153">
        <v>517</v>
      </c>
      <c r="O524" s="152" t="s">
        <v>1511</v>
      </c>
      <c r="P524" s="152" t="s">
        <v>1099</v>
      </c>
      <c r="Q524" s="152" t="s">
        <v>2930</v>
      </c>
      <c r="R524" s="488"/>
      <c r="S524" s="153">
        <f t="shared" si="8"/>
        <v>36961899.310000002</v>
      </c>
      <c r="T524" s="153">
        <v>85792029.019999996</v>
      </c>
      <c r="U524" s="153">
        <v>381445350</v>
      </c>
      <c r="V524" s="153">
        <v>41106000</v>
      </c>
      <c r="W524" s="153">
        <v>545305278.33000004</v>
      </c>
      <c r="X524" s="153">
        <v>309749000</v>
      </c>
      <c r="Y524" s="153">
        <v>247346000</v>
      </c>
      <c r="Z524" s="153">
        <v>0</v>
      </c>
      <c r="AA524" s="153">
        <v>557095000</v>
      </c>
      <c r="AB524" s="153">
        <v>238970462.28</v>
      </c>
      <c r="AC524" s="153">
        <v>137798857.58000001</v>
      </c>
      <c r="AD524" s="153">
        <v>0</v>
      </c>
      <c r="AE524" s="153">
        <v>376769319.86000001</v>
      </c>
      <c r="AF524" s="489">
        <v>168535958.47</v>
      </c>
    </row>
    <row r="525" spans="1:32">
      <c r="A525" s="487">
        <v>518</v>
      </c>
      <c r="B525" s="152">
        <v>5</v>
      </c>
      <c r="C525" s="152"/>
      <c r="D525" s="152" t="s">
        <v>2916</v>
      </c>
      <c r="E525" s="152" t="s">
        <v>1840</v>
      </c>
      <c r="F525" s="487">
        <v>80550506</v>
      </c>
      <c r="G525" s="152" t="s">
        <v>2931</v>
      </c>
      <c r="H525" s="488">
        <v>73905124.189999998</v>
      </c>
      <c r="I525" s="487">
        <v>7713738</v>
      </c>
      <c r="J525" s="152"/>
      <c r="K525" s="152">
        <v>0</v>
      </c>
      <c r="L525" s="152">
        <v>0</v>
      </c>
      <c r="M525" s="488">
        <v>143864048.77000001</v>
      </c>
      <c r="N525" s="153">
        <v>518</v>
      </c>
      <c r="O525" s="152" t="s">
        <v>1511</v>
      </c>
      <c r="P525" s="152" t="s">
        <v>1099</v>
      </c>
      <c r="Q525" s="152" t="s">
        <v>2932</v>
      </c>
      <c r="R525" s="488"/>
      <c r="S525" s="153">
        <f t="shared" si="8"/>
        <v>81618862.189999998</v>
      </c>
      <c r="T525" s="153">
        <v>62245186.579999998</v>
      </c>
      <c r="U525" s="153">
        <v>308299080</v>
      </c>
      <c r="V525" s="153">
        <v>40887000</v>
      </c>
      <c r="W525" s="153">
        <v>493050128.76999998</v>
      </c>
      <c r="X525" s="153">
        <v>370085118.00999999</v>
      </c>
      <c r="Y525" s="153">
        <v>135598796.18000001</v>
      </c>
      <c r="Z525" s="153">
        <v>0</v>
      </c>
      <c r="AA525" s="153">
        <v>505683914.19</v>
      </c>
      <c r="AB525" s="153">
        <v>320055067.62</v>
      </c>
      <c r="AC525" s="153">
        <v>125322335</v>
      </c>
      <c r="AD525" s="153">
        <v>0</v>
      </c>
      <c r="AE525" s="153">
        <v>445377402.62</v>
      </c>
      <c r="AF525" s="489">
        <v>47672726.149999999</v>
      </c>
    </row>
    <row r="526" spans="1:32">
      <c r="A526" s="487">
        <v>519</v>
      </c>
      <c r="B526" s="152">
        <v>5</v>
      </c>
      <c r="C526" s="152"/>
      <c r="D526" s="152" t="s">
        <v>2916</v>
      </c>
      <c r="E526" s="152" t="s">
        <v>1840</v>
      </c>
      <c r="F526" s="487">
        <v>80550507</v>
      </c>
      <c r="G526" s="152" t="s">
        <v>2933</v>
      </c>
      <c r="H526" s="488">
        <v>35158073.299999997</v>
      </c>
      <c r="I526" s="488">
        <v>6514700.6500000004</v>
      </c>
      <c r="J526" s="152"/>
      <c r="K526" s="152">
        <v>0</v>
      </c>
      <c r="L526" s="152">
        <v>0</v>
      </c>
      <c r="M526" s="488">
        <v>111007532.98</v>
      </c>
      <c r="N526" s="153">
        <v>519</v>
      </c>
      <c r="O526" s="152" t="s">
        <v>1511</v>
      </c>
      <c r="P526" s="152" t="s">
        <v>1099</v>
      </c>
      <c r="Q526" s="152" t="s">
        <v>2934</v>
      </c>
      <c r="R526" s="488"/>
      <c r="S526" s="153">
        <f t="shared" si="8"/>
        <v>41672773.949999996</v>
      </c>
      <c r="T526" s="153">
        <v>69334759.030000001</v>
      </c>
      <c r="U526" s="153">
        <v>397798246</v>
      </c>
      <c r="V526" s="153">
        <v>64076348</v>
      </c>
      <c r="W526" s="153">
        <v>572882126.98000002</v>
      </c>
      <c r="X526" s="153">
        <v>312461000</v>
      </c>
      <c r="Y526" s="153">
        <v>250488199.30000001</v>
      </c>
      <c r="Z526" s="153">
        <v>0</v>
      </c>
      <c r="AA526" s="153">
        <v>562949199.29999995</v>
      </c>
      <c r="AB526" s="153">
        <v>274498384.73000002</v>
      </c>
      <c r="AC526" s="153">
        <v>207969353.13</v>
      </c>
      <c r="AD526" s="153">
        <v>0</v>
      </c>
      <c r="AE526" s="153">
        <v>482467737.86000001</v>
      </c>
      <c r="AF526" s="489">
        <v>90414389.120000005</v>
      </c>
    </row>
    <row r="527" spans="1:32">
      <c r="A527" s="487">
        <v>520</v>
      </c>
      <c r="B527" s="152">
        <v>5</v>
      </c>
      <c r="C527" s="152"/>
      <c r="D527" s="152" t="s">
        <v>2916</v>
      </c>
      <c r="E527" s="152" t="s">
        <v>1840</v>
      </c>
      <c r="F527" s="487">
        <v>80550508</v>
      </c>
      <c r="G527" s="152" t="s">
        <v>2935</v>
      </c>
      <c r="H527" s="488">
        <v>20763169.73</v>
      </c>
      <c r="I527" s="488">
        <v>8937147.6999999993</v>
      </c>
      <c r="J527" s="152"/>
      <c r="K527" s="152">
        <v>0</v>
      </c>
      <c r="L527" s="487">
        <v>4176000</v>
      </c>
      <c r="M527" s="488">
        <v>121388713.78</v>
      </c>
      <c r="N527" s="153">
        <v>520</v>
      </c>
      <c r="O527" s="152" t="s">
        <v>1511</v>
      </c>
      <c r="P527" s="152" t="s">
        <v>1099</v>
      </c>
      <c r="Q527" s="152" t="s">
        <v>2936</v>
      </c>
      <c r="R527" s="488"/>
      <c r="S527" s="153">
        <f t="shared" si="8"/>
        <v>33876317.43</v>
      </c>
      <c r="T527" s="153">
        <v>87512396.349999994</v>
      </c>
      <c r="U527" s="153">
        <v>444863890</v>
      </c>
      <c r="V527" s="153">
        <v>45007000</v>
      </c>
      <c r="W527" s="153">
        <v>611259603.77999997</v>
      </c>
      <c r="X527" s="153">
        <v>397584740</v>
      </c>
      <c r="Y527" s="153">
        <v>233410400</v>
      </c>
      <c r="Z527" s="153">
        <v>800000</v>
      </c>
      <c r="AA527" s="153">
        <v>631795140</v>
      </c>
      <c r="AB527" s="153">
        <v>338000490.47000003</v>
      </c>
      <c r="AC527" s="153">
        <v>154445341.30000001</v>
      </c>
      <c r="AD527" s="153">
        <v>0</v>
      </c>
      <c r="AE527" s="153">
        <v>492445831.76999998</v>
      </c>
      <c r="AF527" s="489">
        <v>118813772.01000001</v>
      </c>
    </row>
    <row r="528" spans="1:32">
      <c r="A528" s="487">
        <v>521</v>
      </c>
      <c r="B528" s="152">
        <v>5</v>
      </c>
      <c r="C528" s="152"/>
      <c r="D528" s="152" t="s">
        <v>2937</v>
      </c>
      <c r="E528" s="152" t="s">
        <v>1836</v>
      </c>
      <c r="F528" s="487">
        <v>80551401</v>
      </c>
      <c r="G528" s="152" t="s">
        <v>2938</v>
      </c>
      <c r="H528" s="488">
        <v>25151304.640000001</v>
      </c>
      <c r="I528" s="488">
        <v>5830298.9000000004</v>
      </c>
      <c r="J528" s="152"/>
      <c r="K528" s="152">
        <v>0</v>
      </c>
      <c r="L528" s="152">
        <v>0</v>
      </c>
      <c r="M528" s="488">
        <v>117977001.69</v>
      </c>
      <c r="N528" s="153">
        <v>521</v>
      </c>
      <c r="O528" s="152" t="s">
        <v>1511</v>
      </c>
      <c r="P528" s="152" t="s">
        <v>1098</v>
      </c>
      <c r="Q528" s="152" t="s">
        <v>2939</v>
      </c>
      <c r="R528" s="488"/>
      <c r="S528" s="153">
        <f t="shared" si="8"/>
        <v>30981603.539999999</v>
      </c>
      <c r="T528" s="153">
        <v>86995398.150000006</v>
      </c>
      <c r="U528" s="153">
        <v>408628912</v>
      </c>
      <c r="V528" s="153">
        <v>58737220</v>
      </c>
      <c r="W528" s="153">
        <v>585343133.69000006</v>
      </c>
      <c r="X528" s="153">
        <v>409231902</v>
      </c>
      <c r="Y528" s="153">
        <v>242469278.63</v>
      </c>
      <c r="Z528" s="153">
        <v>0</v>
      </c>
      <c r="AA528" s="153">
        <v>651701180.63</v>
      </c>
      <c r="AB528" s="153">
        <v>331035497.30000001</v>
      </c>
      <c r="AC528" s="153">
        <v>199568350.28</v>
      </c>
      <c r="AD528" s="153">
        <v>0</v>
      </c>
      <c r="AE528" s="153">
        <v>530603847.57999998</v>
      </c>
      <c r="AF528" s="489">
        <v>54739286.109999999</v>
      </c>
    </row>
    <row r="529" spans="1:32">
      <c r="A529" s="487">
        <v>522</v>
      </c>
      <c r="B529" s="152">
        <v>5</v>
      </c>
      <c r="C529" s="152"/>
      <c r="D529" s="152" t="s">
        <v>2937</v>
      </c>
      <c r="E529" s="152" t="s">
        <v>1836</v>
      </c>
      <c r="F529" s="487">
        <v>80551402</v>
      </c>
      <c r="G529" s="152" t="s">
        <v>2940</v>
      </c>
      <c r="H529" s="488">
        <v>34246798.93</v>
      </c>
      <c r="I529" s="488">
        <v>17942185.84</v>
      </c>
      <c r="J529" s="152"/>
      <c r="K529" s="152">
        <v>0</v>
      </c>
      <c r="L529" s="152">
        <v>0</v>
      </c>
      <c r="M529" s="488">
        <v>187531681.46000001</v>
      </c>
      <c r="N529" s="153">
        <v>522</v>
      </c>
      <c r="O529" s="152" t="s">
        <v>1511</v>
      </c>
      <c r="P529" s="152" t="s">
        <v>1098</v>
      </c>
      <c r="Q529" s="152" t="s">
        <v>2941</v>
      </c>
      <c r="R529" s="488"/>
      <c r="S529" s="153">
        <f t="shared" si="8"/>
        <v>52188984.769999996</v>
      </c>
      <c r="T529" s="153">
        <v>135342696.69</v>
      </c>
      <c r="U529" s="153">
        <v>488379723.44999999</v>
      </c>
      <c r="V529" s="153">
        <v>38463564</v>
      </c>
      <c r="W529" s="153">
        <v>714374968.90999997</v>
      </c>
      <c r="X529" s="153">
        <v>540818899</v>
      </c>
      <c r="Y529" s="153">
        <v>272580406</v>
      </c>
      <c r="Z529" s="153">
        <v>0</v>
      </c>
      <c r="AA529" s="153">
        <v>813399305</v>
      </c>
      <c r="AB529" s="153">
        <v>456794964.45999998</v>
      </c>
      <c r="AC529" s="153">
        <v>194932930</v>
      </c>
      <c r="AD529" s="153">
        <v>0</v>
      </c>
      <c r="AE529" s="153">
        <v>651727894.46000004</v>
      </c>
      <c r="AF529" s="489">
        <v>62647074.450000003</v>
      </c>
    </row>
    <row r="530" spans="1:32">
      <c r="A530" s="487">
        <v>523</v>
      </c>
      <c r="B530" s="152">
        <v>5</v>
      </c>
      <c r="C530" s="152"/>
      <c r="D530" s="152" t="s">
        <v>2937</v>
      </c>
      <c r="E530" s="152" t="s">
        <v>1836</v>
      </c>
      <c r="F530" s="487">
        <v>80551403</v>
      </c>
      <c r="G530" s="152" t="s">
        <v>2942</v>
      </c>
      <c r="H530" s="488">
        <v>60162694.380000003</v>
      </c>
      <c r="I530" s="488">
        <v>29999023.32</v>
      </c>
      <c r="J530" s="152"/>
      <c r="K530" s="152">
        <v>0</v>
      </c>
      <c r="L530" s="487">
        <v>3500000</v>
      </c>
      <c r="M530" s="488">
        <v>202562029.59</v>
      </c>
      <c r="N530" s="153">
        <v>523</v>
      </c>
      <c r="O530" s="152" t="s">
        <v>1511</v>
      </c>
      <c r="P530" s="152" t="s">
        <v>1098</v>
      </c>
      <c r="Q530" s="152" t="s">
        <v>2943</v>
      </c>
      <c r="R530" s="488"/>
      <c r="S530" s="153">
        <f t="shared" si="8"/>
        <v>93661717.700000003</v>
      </c>
      <c r="T530" s="153">
        <v>108900311.89</v>
      </c>
      <c r="U530" s="153">
        <v>548491460.79999995</v>
      </c>
      <c r="V530" s="153">
        <v>52606747</v>
      </c>
      <c r="W530" s="153">
        <v>803660237.38999999</v>
      </c>
      <c r="X530" s="153">
        <v>379983495</v>
      </c>
      <c r="Y530" s="153">
        <v>554772082</v>
      </c>
      <c r="Z530" s="153">
        <v>0</v>
      </c>
      <c r="AA530" s="153">
        <v>934755577</v>
      </c>
      <c r="AB530" s="153">
        <v>342947029.76999998</v>
      </c>
      <c r="AC530" s="153">
        <v>379115662.86000001</v>
      </c>
      <c r="AD530" s="153">
        <v>0</v>
      </c>
      <c r="AE530" s="153">
        <v>722062692.63</v>
      </c>
      <c r="AF530" s="489">
        <v>81597544.760000005</v>
      </c>
    </row>
    <row r="531" spans="1:32">
      <c r="A531" s="487">
        <v>524</v>
      </c>
      <c r="B531" s="152">
        <v>5</v>
      </c>
      <c r="C531" s="152"/>
      <c r="D531" s="152" t="s">
        <v>2937</v>
      </c>
      <c r="E531" s="152" t="s">
        <v>1840</v>
      </c>
      <c r="F531" s="487">
        <v>80551501</v>
      </c>
      <c r="G531" s="152" t="s">
        <v>2944</v>
      </c>
      <c r="H531" s="488">
        <v>24400113.719999999</v>
      </c>
      <c r="I531" s="488">
        <v>14055547.810000001</v>
      </c>
      <c r="J531" s="152"/>
      <c r="K531" s="152">
        <v>0</v>
      </c>
      <c r="L531" s="487">
        <v>2139762</v>
      </c>
      <c r="M531" s="488">
        <v>109364758.48</v>
      </c>
      <c r="N531" s="153">
        <v>524</v>
      </c>
      <c r="O531" s="152" t="s">
        <v>1511</v>
      </c>
      <c r="P531" s="152" t="s">
        <v>1098</v>
      </c>
      <c r="Q531" s="152" t="s">
        <v>2945</v>
      </c>
      <c r="R531" s="488"/>
      <c r="S531" s="153">
        <f t="shared" si="8"/>
        <v>40595423.530000001</v>
      </c>
      <c r="T531" s="153">
        <v>68769334.950000003</v>
      </c>
      <c r="U531" s="153">
        <v>393328080</v>
      </c>
      <c r="V531" s="153">
        <v>44955000</v>
      </c>
      <c r="W531" s="153">
        <v>547647838.48000002</v>
      </c>
      <c r="X531" s="153">
        <v>356651765</v>
      </c>
      <c r="Y531" s="153">
        <v>224201194.72</v>
      </c>
      <c r="Z531" s="153">
        <v>0</v>
      </c>
      <c r="AA531" s="153">
        <v>580852959.72000003</v>
      </c>
      <c r="AB531" s="153">
        <v>276325226.41000003</v>
      </c>
      <c r="AC531" s="153">
        <v>142404895.34999999</v>
      </c>
      <c r="AD531" s="153">
        <v>0</v>
      </c>
      <c r="AE531" s="153">
        <v>418730121.75999999</v>
      </c>
      <c r="AF531" s="489">
        <v>128917716.72</v>
      </c>
    </row>
    <row r="532" spans="1:32">
      <c r="A532" s="487">
        <v>525</v>
      </c>
      <c r="B532" s="152">
        <v>5</v>
      </c>
      <c r="C532" s="152"/>
      <c r="D532" s="152" t="s">
        <v>2937</v>
      </c>
      <c r="E532" s="152" t="s">
        <v>1840</v>
      </c>
      <c r="F532" s="487">
        <v>80551502</v>
      </c>
      <c r="G532" s="152" t="s">
        <v>2946</v>
      </c>
      <c r="H532" s="488">
        <v>50395696.990000002</v>
      </c>
      <c r="I532" s="488">
        <v>8979120.6500000004</v>
      </c>
      <c r="J532" s="152"/>
      <c r="K532" s="152">
        <v>0</v>
      </c>
      <c r="L532" s="487">
        <v>1400000</v>
      </c>
      <c r="M532" s="488">
        <v>138240074.11000001</v>
      </c>
      <c r="N532" s="153">
        <v>525</v>
      </c>
      <c r="O532" s="152" t="s">
        <v>1511</v>
      </c>
      <c r="P532" s="152" t="s">
        <v>1098</v>
      </c>
      <c r="Q532" s="152" t="s">
        <v>2947</v>
      </c>
      <c r="R532" s="488"/>
      <c r="S532" s="153">
        <f t="shared" si="8"/>
        <v>60774817.640000001</v>
      </c>
      <c r="T532" s="153">
        <v>77465256.469999999</v>
      </c>
      <c r="U532" s="153">
        <v>419546466.82999998</v>
      </c>
      <c r="V532" s="153">
        <v>42430254</v>
      </c>
      <c r="W532" s="153">
        <v>600216794.94000006</v>
      </c>
      <c r="X532" s="153">
        <v>433417930</v>
      </c>
      <c r="Y532" s="153">
        <v>242480200</v>
      </c>
      <c r="Z532" s="153">
        <v>0</v>
      </c>
      <c r="AA532" s="153">
        <v>675898130</v>
      </c>
      <c r="AB532" s="153">
        <v>381340570.93000001</v>
      </c>
      <c r="AC532" s="153">
        <v>200452216</v>
      </c>
      <c r="AD532" s="153">
        <v>0</v>
      </c>
      <c r="AE532" s="153">
        <v>581792786.92999995</v>
      </c>
      <c r="AF532" s="489">
        <v>18424008.010000002</v>
      </c>
    </row>
    <row r="533" spans="1:32">
      <c r="A533" s="487">
        <v>526</v>
      </c>
      <c r="B533" s="152">
        <v>5</v>
      </c>
      <c r="C533" s="152"/>
      <c r="D533" s="152" t="s">
        <v>2937</v>
      </c>
      <c r="E533" s="152" t="s">
        <v>1840</v>
      </c>
      <c r="F533" s="487">
        <v>80551503</v>
      </c>
      <c r="G533" s="152" t="s">
        <v>2948</v>
      </c>
      <c r="H533" s="488">
        <v>35491011.509999998</v>
      </c>
      <c r="I533" s="488">
        <v>-12971725.189999999</v>
      </c>
      <c r="J533" s="152"/>
      <c r="K533" s="152">
        <v>0</v>
      </c>
      <c r="L533" s="487">
        <v>2980000</v>
      </c>
      <c r="M533" s="488">
        <v>99378188.840000004</v>
      </c>
      <c r="N533" s="153">
        <v>526</v>
      </c>
      <c r="O533" s="152" t="s">
        <v>1511</v>
      </c>
      <c r="P533" s="152" t="s">
        <v>1098</v>
      </c>
      <c r="Q533" s="152" t="s">
        <v>2949</v>
      </c>
      <c r="R533" s="488"/>
      <c r="S533" s="153">
        <f t="shared" si="8"/>
        <v>25499286.32</v>
      </c>
      <c r="T533" s="153">
        <v>73878902.519999996</v>
      </c>
      <c r="U533" s="153">
        <v>439273062</v>
      </c>
      <c r="V533" s="153">
        <v>51104000</v>
      </c>
      <c r="W533" s="153">
        <v>589755250.84000003</v>
      </c>
      <c r="X533" s="153">
        <v>409680470</v>
      </c>
      <c r="Y533" s="153">
        <v>193287252</v>
      </c>
      <c r="Z533" s="153">
        <v>0</v>
      </c>
      <c r="AA533" s="153">
        <v>602967722</v>
      </c>
      <c r="AB533" s="153">
        <v>378312887.19</v>
      </c>
      <c r="AC533" s="153">
        <v>180812656.00999999</v>
      </c>
      <c r="AD533" s="153">
        <v>0</v>
      </c>
      <c r="AE533" s="153">
        <v>559125543.20000005</v>
      </c>
      <c r="AF533" s="489">
        <v>30629707.640000001</v>
      </c>
    </row>
    <row r="534" spans="1:32">
      <c r="A534" s="487">
        <v>527</v>
      </c>
      <c r="B534" s="152">
        <v>5</v>
      </c>
      <c r="C534" s="152"/>
      <c r="D534" s="152" t="s">
        <v>2950</v>
      </c>
      <c r="E534" s="152" t="s">
        <v>1836</v>
      </c>
      <c r="F534" s="487">
        <v>80552401</v>
      </c>
      <c r="G534" s="152" t="s">
        <v>2951</v>
      </c>
      <c r="H534" s="152">
        <v>0</v>
      </c>
      <c r="I534" s="488">
        <v>20777691.190000001</v>
      </c>
      <c r="J534" s="152"/>
      <c r="K534" s="152">
        <v>0</v>
      </c>
      <c r="L534" s="152">
        <v>0</v>
      </c>
      <c r="M534" s="488">
        <v>110089518.23999999</v>
      </c>
      <c r="N534" s="153">
        <v>527</v>
      </c>
      <c r="O534" s="152" t="s">
        <v>1511</v>
      </c>
      <c r="P534" s="152" t="s">
        <v>1100</v>
      </c>
      <c r="Q534" s="152" t="s">
        <v>2952</v>
      </c>
      <c r="R534" s="488"/>
      <c r="S534" s="153">
        <f t="shared" si="8"/>
        <v>20777691.190000001</v>
      </c>
      <c r="T534" s="153">
        <v>89311827.049999997</v>
      </c>
      <c r="U534" s="153">
        <v>499711620</v>
      </c>
      <c r="V534" s="153">
        <v>45069000</v>
      </c>
      <c r="W534" s="153">
        <v>654870138.24000001</v>
      </c>
      <c r="X534" s="153">
        <v>393366389</v>
      </c>
      <c r="Y534" s="153">
        <v>298228341</v>
      </c>
      <c r="Z534" s="153">
        <v>0</v>
      </c>
      <c r="AA534" s="153">
        <v>691594730</v>
      </c>
      <c r="AB534" s="153">
        <v>350469079.80000001</v>
      </c>
      <c r="AC534" s="153">
        <v>227733871.34</v>
      </c>
      <c r="AD534" s="153">
        <v>0</v>
      </c>
      <c r="AE534" s="153">
        <v>578202951.13999999</v>
      </c>
      <c r="AF534" s="489">
        <v>76667187.099999994</v>
      </c>
    </row>
    <row r="535" spans="1:32">
      <c r="A535" s="487">
        <v>528</v>
      </c>
      <c r="B535" s="152">
        <v>5</v>
      </c>
      <c r="C535" s="152"/>
      <c r="D535" s="152" t="s">
        <v>2950</v>
      </c>
      <c r="E535" s="152" t="s">
        <v>1836</v>
      </c>
      <c r="F535" s="487">
        <v>80552402</v>
      </c>
      <c r="G535" s="152" t="s">
        <v>2953</v>
      </c>
      <c r="H535" s="488">
        <v>25918034.77</v>
      </c>
      <c r="I535" s="488">
        <v>13881358.9</v>
      </c>
      <c r="J535" s="152"/>
      <c r="K535" s="152">
        <v>0</v>
      </c>
      <c r="L535" s="487">
        <v>11140213</v>
      </c>
      <c r="M535" s="488">
        <v>138778210.78</v>
      </c>
      <c r="N535" s="153">
        <v>528</v>
      </c>
      <c r="O535" s="152" t="s">
        <v>1511</v>
      </c>
      <c r="P535" s="152" t="s">
        <v>1100</v>
      </c>
      <c r="Q535" s="152" t="s">
        <v>2954</v>
      </c>
      <c r="R535" s="488"/>
      <c r="S535" s="153">
        <f t="shared" si="8"/>
        <v>50939606.670000002</v>
      </c>
      <c r="T535" s="153">
        <v>87838604.109999999</v>
      </c>
      <c r="U535" s="153">
        <v>412381540</v>
      </c>
      <c r="V535" s="153">
        <v>58037000</v>
      </c>
      <c r="W535" s="153">
        <v>609196750.77999997</v>
      </c>
      <c r="X535" s="153">
        <v>404602177</v>
      </c>
      <c r="Y535" s="153">
        <v>230893711</v>
      </c>
      <c r="Z535" s="153">
        <v>0</v>
      </c>
      <c r="AA535" s="153">
        <v>635495888</v>
      </c>
      <c r="AB535" s="153">
        <v>351957661.38999999</v>
      </c>
      <c r="AC535" s="153">
        <v>176800177.65000001</v>
      </c>
      <c r="AD535" s="153">
        <v>0</v>
      </c>
      <c r="AE535" s="153">
        <v>528757839.04000002</v>
      </c>
      <c r="AF535" s="489">
        <v>80438911.739999995</v>
      </c>
    </row>
    <row r="536" spans="1:32">
      <c r="A536" s="487">
        <v>529</v>
      </c>
      <c r="B536" s="152">
        <v>5</v>
      </c>
      <c r="C536" s="152"/>
      <c r="D536" s="152" t="s">
        <v>2950</v>
      </c>
      <c r="E536" s="152" t="s">
        <v>1840</v>
      </c>
      <c r="F536" s="487">
        <v>80552501</v>
      </c>
      <c r="G536" s="152" t="s">
        <v>2955</v>
      </c>
      <c r="H536" s="152">
        <v>0</v>
      </c>
      <c r="I536" s="488">
        <v>39817809.799999997</v>
      </c>
      <c r="J536" s="152"/>
      <c r="K536" s="152">
        <v>0</v>
      </c>
      <c r="L536" s="487">
        <v>1300000</v>
      </c>
      <c r="M536" s="488">
        <v>116432311.58</v>
      </c>
      <c r="N536" s="153">
        <v>529</v>
      </c>
      <c r="O536" s="152" t="s">
        <v>1511</v>
      </c>
      <c r="P536" s="152" t="s">
        <v>1100</v>
      </c>
      <c r="Q536" s="152" t="s">
        <v>2956</v>
      </c>
      <c r="R536" s="488"/>
      <c r="S536" s="153">
        <f t="shared" si="8"/>
        <v>41117809.799999997</v>
      </c>
      <c r="T536" s="153">
        <v>75314501.780000001</v>
      </c>
      <c r="U536" s="153">
        <v>309292344</v>
      </c>
      <c r="V536" s="153">
        <v>35997000</v>
      </c>
      <c r="W536" s="153">
        <v>461721655.57999998</v>
      </c>
      <c r="X536" s="153">
        <v>274969702</v>
      </c>
      <c r="Y536" s="153">
        <v>199761580</v>
      </c>
      <c r="Z536" s="153">
        <v>0</v>
      </c>
      <c r="AA536" s="153">
        <v>474731282</v>
      </c>
      <c r="AB536" s="153">
        <v>234466572.05000001</v>
      </c>
      <c r="AC536" s="153">
        <v>121293661.65000001</v>
      </c>
      <c r="AD536" s="153">
        <v>0</v>
      </c>
      <c r="AE536" s="153">
        <v>355760233.69999999</v>
      </c>
      <c r="AF536" s="489">
        <v>105961421.88</v>
      </c>
    </row>
    <row r="537" spans="1:32">
      <c r="A537" s="487">
        <v>530</v>
      </c>
      <c r="B537" s="152">
        <v>5</v>
      </c>
      <c r="C537" s="152"/>
      <c r="D537" s="152" t="s">
        <v>2950</v>
      </c>
      <c r="E537" s="152" t="s">
        <v>1840</v>
      </c>
      <c r="F537" s="487">
        <v>80552502</v>
      </c>
      <c r="G537" s="152" t="s">
        <v>2957</v>
      </c>
      <c r="H537" s="487">
        <v>11614513</v>
      </c>
      <c r="I537" s="487">
        <v>3281776</v>
      </c>
      <c r="J537" s="152"/>
      <c r="K537" s="152">
        <v>0</v>
      </c>
      <c r="L537" s="152">
        <v>0</v>
      </c>
      <c r="M537" s="488">
        <v>96295115.420000002</v>
      </c>
      <c r="N537" s="153">
        <v>530</v>
      </c>
      <c r="O537" s="152" t="s">
        <v>1511</v>
      </c>
      <c r="P537" s="152" t="s">
        <v>1100</v>
      </c>
      <c r="Q537" s="152" t="s">
        <v>2958</v>
      </c>
      <c r="R537" s="488"/>
      <c r="S537" s="153">
        <f t="shared" si="8"/>
        <v>14896289</v>
      </c>
      <c r="T537" s="153">
        <v>81398826.420000002</v>
      </c>
      <c r="U537" s="153">
        <v>309698890</v>
      </c>
      <c r="V537" s="153">
        <v>39949000</v>
      </c>
      <c r="W537" s="153">
        <v>445943005.42000002</v>
      </c>
      <c r="X537" s="153">
        <v>321817123</v>
      </c>
      <c r="Y537" s="153">
        <v>137963720</v>
      </c>
      <c r="Z537" s="153">
        <v>0</v>
      </c>
      <c r="AA537" s="153">
        <v>459780843</v>
      </c>
      <c r="AB537" s="153">
        <v>281959749</v>
      </c>
      <c r="AC537" s="153">
        <v>120995795</v>
      </c>
      <c r="AD537" s="153">
        <v>0</v>
      </c>
      <c r="AE537" s="153">
        <v>402955544</v>
      </c>
      <c r="AF537" s="489">
        <v>42987461.420000002</v>
      </c>
    </row>
    <row r="538" spans="1:32">
      <c r="A538" s="487">
        <v>531</v>
      </c>
      <c r="B538" s="152">
        <v>5</v>
      </c>
      <c r="C538" s="152"/>
      <c r="D538" s="152" t="s">
        <v>2950</v>
      </c>
      <c r="E538" s="152" t="s">
        <v>1840</v>
      </c>
      <c r="F538" s="487">
        <v>80552503</v>
      </c>
      <c r="G538" s="152" t="s">
        <v>2959</v>
      </c>
      <c r="H538" s="488">
        <v>38372924.18</v>
      </c>
      <c r="I538" s="487">
        <v>3795751</v>
      </c>
      <c r="J538" s="152"/>
      <c r="K538" s="487">
        <v>200000</v>
      </c>
      <c r="L538" s="152">
        <v>0</v>
      </c>
      <c r="M538" s="488">
        <v>102576617.09</v>
      </c>
      <c r="N538" s="153">
        <v>531</v>
      </c>
      <c r="O538" s="152" t="s">
        <v>1511</v>
      </c>
      <c r="P538" s="152" t="s">
        <v>1100</v>
      </c>
      <c r="Q538" s="152" t="s">
        <v>2960</v>
      </c>
      <c r="R538" s="488"/>
      <c r="S538" s="153">
        <f t="shared" si="8"/>
        <v>42368675.18</v>
      </c>
      <c r="T538" s="153">
        <v>60407941.909999996</v>
      </c>
      <c r="U538" s="153">
        <v>324233396</v>
      </c>
      <c r="V538" s="153">
        <v>52064750</v>
      </c>
      <c r="W538" s="153">
        <v>479074763.08999997</v>
      </c>
      <c r="X538" s="153">
        <v>315521778</v>
      </c>
      <c r="Y538" s="153">
        <v>219111157</v>
      </c>
      <c r="Z538" s="153">
        <v>0</v>
      </c>
      <c r="AA538" s="153">
        <v>534632935</v>
      </c>
      <c r="AB538" s="153">
        <v>277798916.37</v>
      </c>
      <c r="AC538" s="153">
        <v>153718277.66</v>
      </c>
      <c r="AD538" s="153">
        <v>0</v>
      </c>
      <c r="AE538" s="153">
        <v>431517194.02999997</v>
      </c>
      <c r="AF538" s="489">
        <v>47557569.060000002</v>
      </c>
    </row>
    <row r="539" spans="1:32">
      <c r="A539" s="487">
        <v>532</v>
      </c>
      <c r="B539" s="152">
        <v>5</v>
      </c>
      <c r="C539" s="152"/>
      <c r="D539" s="152" t="s">
        <v>2950</v>
      </c>
      <c r="E539" s="152" t="s">
        <v>1840</v>
      </c>
      <c r="F539" s="487">
        <v>80552504</v>
      </c>
      <c r="G539" s="152" t="s">
        <v>2961</v>
      </c>
      <c r="H539" s="152">
        <v>0</v>
      </c>
      <c r="I539" s="488">
        <v>28901174.41</v>
      </c>
      <c r="J539" s="152"/>
      <c r="K539" s="152">
        <v>0</v>
      </c>
      <c r="L539" s="152">
        <v>0</v>
      </c>
      <c r="M539" s="488">
        <v>95393293.969999999</v>
      </c>
      <c r="N539" s="153">
        <v>532</v>
      </c>
      <c r="O539" s="152" t="s">
        <v>1511</v>
      </c>
      <c r="P539" s="152" t="s">
        <v>1100</v>
      </c>
      <c r="Q539" s="152" t="s">
        <v>2962</v>
      </c>
      <c r="R539" s="488"/>
      <c r="S539" s="153">
        <f t="shared" si="8"/>
        <v>28901174.41</v>
      </c>
      <c r="T539" s="153">
        <v>66492119.560000002</v>
      </c>
      <c r="U539" s="153">
        <v>338350620</v>
      </c>
      <c r="V539" s="153">
        <v>50657315</v>
      </c>
      <c r="W539" s="153">
        <v>484401228.97000003</v>
      </c>
      <c r="X539" s="153">
        <v>333883316</v>
      </c>
      <c r="Y539" s="153">
        <v>155855598</v>
      </c>
      <c r="Z539" s="153">
        <v>0</v>
      </c>
      <c r="AA539" s="153">
        <v>489738914</v>
      </c>
      <c r="AB539" s="153">
        <v>280839936.17000002</v>
      </c>
      <c r="AC539" s="153">
        <v>142956846.53999999</v>
      </c>
      <c r="AD539" s="153">
        <v>0</v>
      </c>
      <c r="AE539" s="153">
        <v>423796782.70999998</v>
      </c>
      <c r="AF539" s="489">
        <v>60604446.259999998</v>
      </c>
    </row>
    <row r="540" spans="1:32">
      <c r="A540" s="487">
        <v>533</v>
      </c>
      <c r="B540" s="152">
        <v>5</v>
      </c>
      <c r="C540" s="152"/>
      <c r="D540" s="152" t="s">
        <v>2950</v>
      </c>
      <c r="E540" s="152" t="s">
        <v>1840</v>
      </c>
      <c r="F540" s="487">
        <v>80552505</v>
      </c>
      <c r="G540" s="152" t="s">
        <v>2963</v>
      </c>
      <c r="H540" s="488">
        <v>65108488.880000003</v>
      </c>
      <c r="I540" s="488">
        <v>81959045.349999994</v>
      </c>
      <c r="J540" s="152"/>
      <c r="K540" s="152">
        <v>0</v>
      </c>
      <c r="L540" s="152">
        <v>0</v>
      </c>
      <c r="M540" s="488">
        <v>209212282.21000001</v>
      </c>
      <c r="N540" s="153">
        <v>533</v>
      </c>
      <c r="O540" s="152" t="s">
        <v>1511</v>
      </c>
      <c r="P540" s="152" t="s">
        <v>1100</v>
      </c>
      <c r="Q540" s="152" t="s">
        <v>2964</v>
      </c>
      <c r="R540" s="488"/>
      <c r="S540" s="153">
        <f t="shared" si="8"/>
        <v>147067534.22999999</v>
      </c>
      <c r="T540" s="153">
        <v>62144747.979999997</v>
      </c>
      <c r="U540" s="153">
        <v>362920350</v>
      </c>
      <c r="V540" s="153">
        <v>45380000</v>
      </c>
      <c r="W540" s="153">
        <v>617512632.21000004</v>
      </c>
      <c r="X540" s="153">
        <v>339356251</v>
      </c>
      <c r="Y540" s="153">
        <v>211842704</v>
      </c>
      <c r="Z540" s="153">
        <v>0</v>
      </c>
      <c r="AA540" s="153">
        <v>551198955</v>
      </c>
      <c r="AB540" s="153">
        <v>266194274.50999999</v>
      </c>
      <c r="AC540" s="153">
        <v>106455802.91</v>
      </c>
      <c r="AD540" s="153">
        <v>0</v>
      </c>
      <c r="AE540" s="153">
        <v>372650077.42000002</v>
      </c>
      <c r="AF540" s="489">
        <v>244862554.78999999</v>
      </c>
    </row>
    <row r="541" spans="1:32">
      <c r="A541" s="487">
        <v>534</v>
      </c>
      <c r="B541" s="152">
        <v>5</v>
      </c>
      <c r="C541" s="152"/>
      <c r="D541" s="152" t="s">
        <v>2950</v>
      </c>
      <c r="E541" s="152" t="s">
        <v>1840</v>
      </c>
      <c r="F541" s="487">
        <v>80552506</v>
      </c>
      <c r="G541" s="152" t="s">
        <v>2965</v>
      </c>
      <c r="H541" s="487">
        <v>6309191</v>
      </c>
      <c r="I541" s="487">
        <v>7373461</v>
      </c>
      <c r="J541" s="152"/>
      <c r="K541" s="152">
        <v>0</v>
      </c>
      <c r="L541" s="487">
        <v>8333702</v>
      </c>
      <c r="M541" s="487">
        <v>88120573</v>
      </c>
      <c r="N541" s="153">
        <v>534</v>
      </c>
      <c r="O541" s="152" t="s">
        <v>1511</v>
      </c>
      <c r="P541" s="152" t="s">
        <v>1100</v>
      </c>
      <c r="Q541" s="152" t="s">
        <v>2966</v>
      </c>
      <c r="R541" s="487"/>
      <c r="S541" s="153">
        <f t="shared" si="8"/>
        <v>22016354</v>
      </c>
      <c r="T541" s="153">
        <v>66104219</v>
      </c>
      <c r="U541" s="153">
        <v>405598160</v>
      </c>
      <c r="V541" s="153">
        <v>43390000</v>
      </c>
      <c r="W541" s="153">
        <v>537108733</v>
      </c>
      <c r="X541" s="153">
        <v>382266160</v>
      </c>
      <c r="Y541" s="153">
        <v>175915745</v>
      </c>
      <c r="Z541" s="153">
        <v>0</v>
      </c>
      <c r="AA541" s="153">
        <v>558181905</v>
      </c>
      <c r="AB541" s="153">
        <v>333726994</v>
      </c>
      <c r="AC541" s="153">
        <v>126888410</v>
      </c>
      <c r="AD541" s="153">
        <v>0</v>
      </c>
      <c r="AE541" s="153">
        <v>460615404</v>
      </c>
      <c r="AF541" s="490">
        <v>76493329</v>
      </c>
    </row>
    <row r="542" spans="1:32">
      <c r="A542" s="487">
        <v>535</v>
      </c>
      <c r="B542" s="152">
        <v>5</v>
      </c>
      <c r="C542" s="152"/>
      <c r="D542" s="152" t="s">
        <v>2950</v>
      </c>
      <c r="E542" s="152" t="s">
        <v>1840</v>
      </c>
      <c r="F542" s="487">
        <v>80552507</v>
      </c>
      <c r="G542" s="152" t="s">
        <v>2967</v>
      </c>
      <c r="H542" s="488">
        <v>25096336.68</v>
      </c>
      <c r="I542" s="488">
        <v>47293588.579999998</v>
      </c>
      <c r="J542" s="152"/>
      <c r="K542" s="152">
        <v>0</v>
      </c>
      <c r="L542" s="152">
        <v>0</v>
      </c>
      <c r="M542" s="488">
        <v>133864675.25</v>
      </c>
      <c r="N542" s="153">
        <v>535</v>
      </c>
      <c r="O542" s="152" t="s">
        <v>1511</v>
      </c>
      <c r="P542" s="152" t="s">
        <v>1100</v>
      </c>
      <c r="Q542" s="152" t="s">
        <v>2968</v>
      </c>
      <c r="R542" s="488"/>
      <c r="S542" s="153">
        <f t="shared" si="8"/>
        <v>72389925.25999999</v>
      </c>
      <c r="T542" s="153">
        <v>61474749.990000002</v>
      </c>
      <c r="U542" s="153">
        <v>331274000</v>
      </c>
      <c r="V542" s="153">
        <v>44819000</v>
      </c>
      <c r="W542" s="153">
        <v>509957675.25</v>
      </c>
      <c r="X542" s="153">
        <v>294058996</v>
      </c>
      <c r="Y542" s="153">
        <v>190005000</v>
      </c>
      <c r="Z542" s="153">
        <v>0</v>
      </c>
      <c r="AA542" s="153">
        <v>484063996</v>
      </c>
      <c r="AB542" s="153">
        <v>236037722.06</v>
      </c>
      <c r="AC542" s="153">
        <v>134936917.34</v>
      </c>
      <c r="AD542" s="153">
        <v>0</v>
      </c>
      <c r="AE542" s="153">
        <v>370974639.39999998</v>
      </c>
      <c r="AF542" s="489">
        <v>138983035.84999999</v>
      </c>
    </row>
    <row r="543" spans="1:32">
      <c r="A543" s="487">
        <v>536</v>
      </c>
      <c r="B543" s="152">
        <v>5</v>
      </c>
      <c r="C543" s="152"/>
      <c r="D543" s="152" t="s">
        <v>2950</v>
      </c>
      <c r="E543" s="152" t="s">
        <v>1840</v>
      </c>
      <c r="F543" s="487">
        <v>80552508</v>
      </c>
      <c r="G543" s="152" t="s">
        <v>2969</v>
      </c>
      <c r="H543" s="487">
        <v>9660998</v>
      </c>
      <c r="I543" s="487">
        <v>13614338</v>
      </c>
      <c r="J543" s="152"/>
      <c r="K543" s="152">
        <v>0</v>
      </c>
      <c r="L543" s="152">
        <v>0</v>
      </c>
      <c r="M543" s="488">
        <v>88555274.920000002</v>
      </c>
      <c r="N543" s="153">
        <v>536</v>
      </c>
      <c r="O543" s="152" t="s">
        <v>1511</v>
      </c>
      <c r="P543" s="152" t="s">
        <v>1100</v>
      </c>
      <c r="Q543" s="152" t="s">
        <v>2806</v>
      </c>
      <c r="R543" s="488"/>
      <c r="S543" s="153">
        <f t="shared" si="8"/>
        <v>23275336</v>
      </c>
      <c r="T543" s="153">
        <v>65279938.920000002</v>
      </c>
      <c r="U543" s="153">
        <v>354429599</v>
      </c>
      <c r="V543" s="153">
        <v>41986700</v>
      </c>
      <c r="W543" s="153">
        <v>484971573.92000002</v>
      </c>
      <c r="X543" s="153">
        <v>323342390</v>
      </c>
      <c r="Y543" s="153">
        <v>224990427</v>
      </c>
      <c r="Z543" s="153">
        <v>0</v>
      </c>
      <c r="AA543" s="153">
        <v>548332817</v>
      </c>
      <c r="AB543" s="153">
        <v>284742774</v>
      </c>
      <c r="AC543" s="153">
        <v>144391486.24000001</v>
      </c>
      <c r="AD543" s="153">
        <v>0</v>
      </c>
      <c r="AE543" s="153">
        <v>429134260.24000001</v>
      </c>
      <c r="AF543" s="489">
        <v>55837313.68</v>
      </c>
    </row>
    <row r="544" spans="1:32">
      <c r="A544" s="487">
        <v>537</v>
      </c>
      <c r="B544" s="152">
        <v>5</v>
      </c>
      <c r="C544" s="152"/>
      <c r="D544" s="152" t="s">
        <v>2950</v>
      </c>
      <c r="E544" s="152" t="s">
        <v>1840</v>
      </c>
      <c r="F544" s="487">
        <v>80552509</v>
      </c>
      <c r="G544" s="152" t="s">
        <v>2970</v>
      </c>
      <c r="H544" s="488">
        <v>55639275.68</v>
      </c>
      <c r="I544" s="488">
        <v>15299277.93</v>
      </c>
      <c r="J544" s="152"/>
      <c r="K544" s="152">
        <v>0</v>
      </c>
      <c r="L544" s="152">
        <v>0</v>
      </c>
      <c r="M544" s="488">
        <v>139943068.44999999</v>
      </c>
      <c r="N544" s="153">
        <v>537</v>
      </c>
      <c r="O544" s="152" t="s">
        <v>1511</v>
      </c>
      <c r="P544" s="152" t="s">
        <v>1100</v>
      </c>
      <c r="Q544" s="152" t="s">
        <v>2971</v>
      </c>
      <c r="R544" s="488"/>
      <c r="S544" s="153">
        <f t="shared" si="8"/>
        <v>70938553.609999999</v>
      </c>
      <c r="T544" s="153">
        <v>69004514.840000004</v>
      </c>
      <c r="U544" s="153">
        <v>371876906</v>
      </c>
      <c r="V544" s="153">
        <v>45721000</v>
      </c>
      <c r="W544" s="153">
        <v>557540974.45000005</v>
      </c>
      <c r="X544" s="153">
        <v>304909767.29000002</v>
      </c>
      <c r="Y544" s="153">
        <v>223004547.58000001</v>
      </c>
      <c r="Z544" s="153">
        <v>0</v>
      </c>
      <c r="AA544" s="153">
        <v>527914314.87</v>
      </c>
      <c r="AB544" s="153">
        <v>256503600.69</v>
      </c>
      <c r="AC544" s="153">
        <v>136760203.43000001</v>
      </c>
      <c r="AD544" s="153">
        <v>0</v>
      </c>
      <c r="AE544" s="153">
        <v>393263804.12</v>
      </c>
      <c r="AF544" s="489">
        <v>164277170.33000001</v>
      </c>
    </row>
    <row r="545" spans="1:32">
      <c r="A545" s="487">
        <v>538</v>
      </c>
      <c r="B545" s="152">
        <v>5</v>
      </c>
      <c r="C545" s="152"/>
      <c r="D545" s="152" t="s">
        <v>2950</v>
      </c>
      <c r="E545" s="152" t="s">
        <v>1840</v>
      </c>
      <c r="F545" s="487">
        <v>80552510</v>
      </c>
      <c r="G545" s="152" t="s">
        <v>2972</v>
      </c>
      <c r="H545" s="488">
        <v>29506298.140000001</v>
      </c>
      <c r="I545" s="488">
        <v>29861565.300000001</v>
      </c>
      <c r="J545" s="152"/>
      <c r="K545" s="487">
        <v>900403</v>
      </c>
      <c r="L545" s="152">
        <v>0</v>
      </c>
      <c r="M545" s="488">
        <v>128420470.56999999</v>
      </c>
      <c r="N545" s="153">
        <v>538</v>
      </c>
      <c r="O545" s="152" t="s">
        <v>1511</v>
      </c>
      <c r="P545" s="152" t="s">
        <v>1100</v>
      </c>
      <c r="Q545" s="152" t="s">
        <v>2973</v>
      </c>
      <c r="R545" s="488"/>
      <c r="S545" s="153">
        <f t="shared" si="8"/>
        <v>60268266.439999998</v>
      </c>
      <c r="T545" s="153">
        <v>69052607.129999995</v>
      </c>
      <c r="U545" s="153">
        <v>350022350</v>
      </c>
      <c r="V545" s="153">
        <v>51748000</v>
      </c>
      <c r="W545" s="153">
        <v>531091223.56999999</v>
      </c>
      <c r="X545" s="153">
        <v>349181557</v>
      </c>
      <c r="Y545" s="153">
        <v>196011938</v>
      </c>
      <c r="Z545" s="153">
        <v>0</v>
      </c>
      <c r="AA545" s="153">
        <v>545193495</v>
      </c>
      <c r="AB545" s="153">
        <v>312354140.69</v>
      </c>
      <c r="AC545" s="153">
        <v>157667098.91999999</v>
      </c>
      <c r="AD545" s="153">
        <v>0</v>
      </c>
      <c r="AE545" s="153">
        <v>470021239.61000001</v>
      </c>
      <c r="AF545" s="489">
        <v>61069983.960000001</v>
      </c>
    </row>
    <row r="546" spans="1:32">
      <c r="A546" s="487">
        <v>539</v>
      </c>
      <c r="B546" s="152">
        <v>5</v>
      </c>
      <c r="C546" s="152"/>
      <c r="D546" s="152" t="s">
        <v>2974</v>
      </c>
      <c r="E546" s="152" t="s">
        <v>1840</v>
      </c>
      <c r="F546" s="487">
        <v>80553501</v>
      </c>
      <c r="G546" s="152" t="s">
        <v>2975</v>
      </c>
      <c r="H546" s="487">
        <v>2800000</v>
      </c>
      <c r="I546" s="488">
        <v>6533304.7199999997</v>
      </c>
      <c r="J546" s="152"/>
      <c r="K546" s="152">
        <v>0</v>
      </c>
      <c r="L546" s="152">
        <v>0</v>
      </c>
      <c r="M546" s="488">
        <v>83477271.400000006</v>
      </c>
      <c r="N546" s="153">
        <v>539</v>
      </c>
      <c r="O546" s="152" t="s">
        <v>1511</v>
      </c>
      <c r="P546" s="152" t="s">
        <v>2976</v>
      </c>
      <c r="Q546" s="152" t="s">
        <v>2977</v>
      </c>
      <c r="R546" s="488"/>
      <c r="S546" s="153">
        <f t="shared" si="8"/>
        <v>9333304.7199999988</v>
      </c>
      <c r="T546" s="153">
        <v>74143966.680000007</v>
      </c>
      <c r="U546" s="153">
        <v>333090578</v>
      </c>
      <c r="V546" s="153">
        <v>34211000</v>
      </c>
      <c r="W546" s="153">
        <v>450778849.39999998</v>
      </c>
      <c r="X546" s="153">
        <v>318220510</v>
      </c>
      <c r="Y546" s="153">
        <v>164018038</v>
      </c>
      <c r="Z546" s="153">
        <v>500000</v>
      </c>
      <c r="AA546" s="153">
        <v>482738548</v>
      </c>
      <c r="AB546" s="153">
        <v>264159019.47</v>
      </c>
      <c r="AC546" s="153">
        <v>135183161.84999999</v>
      </c>
      <c r="AD546" s="153">
        <v>0</v>
      </c>
      <c r="AE546" s="153">
        <v>399342181.31999999</v>
      </c>
      <c r="AF546" s="489">
        <v>51436668.079999998</v>
      </c>
    </row>
    <row r="547" spans="1:32">
      <c r="A547" s="487">
        <v>540</v>
      </c>
      <c r="B547" s="152">
        <v>5</v>
      </c>
      <c r="C547" s="152"/>
      <c r="D547" s="152" t="s">
        <v>2974</v>
      </c>
      <c r="E547" s="152" t="s">
        <v>1840</v>
      </c>
      <c r="F547" s="487">
        <v>80553502</v>
      </c>
      <c r="G547" s="152" t="s">
        <v>2978</v>
      </c>
      <c r="H547" s="488">
        <v>37344565.810000002</v>
      </c>
      <c r="I547" s="488">
        <v>5641978.0199999996</v>
      </c>
      <c r="J547" s="152"/>
      <c r="K547" s="487">
        <v>4569695</v>
      </c>
      <c r="L547" s="152">
        <v>0</v>
      </c>
      <c r="M547" s="488">
        <v>111463201.40000001</v>
      </c>
      <c r="N547" s="153">
        <v>540</v>
      </c>
      <c r="O547" s="152" t="s">
        <v>1511</v>
      </c>
      <c r="P547" s="152" t="s">
        <v>2976</v>
      </c>
      <c r="Q547" s="152" t="s">
        <v>2979</v>
      </c>
      <c r="R547" s="488"/>
      <c r="S547" s="153">
        <f t="shared" si="8"/>
        <v>47556238.829999998</v>
      </c>
      <c r="T547" s="153">
        <v>68476657.569999993</v>
      </c>
      <c r="U547" s="153">
        <v>360614350</v>
      </c>
      <c r="V547" s="153">
        <v>31900135</v>
      </c>
      <c r="W547" s="153">
        <v>508547381.39999998</v>
      </c>
      <c r="X547" s="153">
        <v>317730555</v>
      </c>
      <c r="Y547" s="153">
        <v>251977000</v>
      </c>
      <c r="Z547" s="153">
        <v>0</v>
      </c>
      <c r="AA547" s="153">
        <v>569707555</v>
      </c>
      <c r="AB547" s="153">
        <v>258622454.41</v>
      </c>
      <c r="AC547" s="153">
        <v>183837138.38999999</v>
      </c>
      <c r="AD547" s="153">
        <v>0</v>
      </c>
      <c r="AE547" s="153">
        <v>442459592.80000001</v>
      </c>
      <c r="AF547" s="489">
        <v>66087788.600000001</v>
      </c>
    </row>
    <row r="548" spans="1:32">
      <c r="A548" s="487">
        <v>541</v>
      </c>
      <c r="B548" s="152">
        <v>5</v>
      </c>
      <c r="C548" s="152"/>
      <c r="D548" s="152" t="s">
        <v>2974</v>
      </c>
      <c r="E548" s="152" t="s">
        <v>1840</v>
      </c>
      <c r="F548" s="487">
        <v>80553503</v>
      </c>
      <c r="G548" s="152" t="s">
        <v>2980</v>
      </c>
      <c r="H548" s="488">
        <v>54327914.359999999</v>
      </c>
      <c r="I548" s="488">
        <v>34013431.509999998</v>
      </c>
      <c r="J548" s="152"/>
      <c r="K548" s="152">
        <v>0</v>
      </c>
      <c r="L548" s="152">
        <v>0</v>
      </c>
      <c r="M548" s="488">
        <v>152892711.62</v>
      </c>
      <c r="N548" s="153">
        <v>541</v>
      </c>
      <c r="O548" s="152" t="s">
        <v>1511</v>
      </c>
      <c r="P548" s="152" t="s">
        <v>2976</v>
      </c>
      <c r="Q548" s="152" t="s">
        <v>2981</v>
      </c>
      <c r="R548" s="488"/>
      <c r="S548" s="153">
        <f t="shared" si="8"/>
        <v>88341345.870000005</v>
      </c>
      <c r="T548" s="153">
        <v>64551365.75</v>
      </c>
      <c r="U548" s="153">
        <v>387557000</v>
      </c>
      <c r="V548" s="153">
        <v>39417000</v>
      </c>
      <c r="W548" s="153">
        <v>579866711.62</v>
      </c>
      <c r="X548" s="153">
        <v>336354500</v>
      </c>
      <c r="Y548" s="153">
        <v>243586000</v>
      </c>
      <c r="Z548" s="153">
        <v>0</v>
      </c>
      <c r="AA548" s="153">
        <v>579940500</v>
      </c>
      <c r="AB548" s="153">
        <v>291633292.60000002</v>
      </c>
      <c r="AC548" s="153">
        <v>195096518</v>
      </c>
      <c r="AD548" s="153">
        <v>0</v>
      </c>
      <c r="AE548" s="153">
        <v>486729810.60000002</v>
      </c>
      <c r="AF548" s="489">
        <v>93136901.019999996</v>
      </c>
    </row>
    <row r="549" spans="1:32">
      <c r="A549" s="487">
        <v>542</v>
      </c>
      <c r="B549" s="152">
        <v>5</v>
      </c>
      <c r="C549" s="152"/>
      <c r="D549" s="152" t="s">
        <v>2982</v>
      </c>
      <c r="E549" s="152" t="s">
        <v>1836</v>
      </c>
      <c r="F549" s="487">
        <v>80554401</v>
      </c>
      <c r="G549" s="152" t="s">
        <v>2983</v>
      </c>
      <c r="H549" s="488">
        <v>53404817.780000001</v>
      </c>
      <c r="I549" s="488">
        <v>4076320.13</v>
      </c>
      <c r="J549" s="152"/>
      <c r="K549" s="152">
        <v>0</v>
      </c>
      <c r="L549" s="152">
        <v>0</v>
      </c>
      <c r="M549" s="488">
        <v>152458858.06999999</v>
      </c>
      <c r="N549" s="153">
        <v>542</v>
      </c>
      <c r="O549" s="152" t="s">
        <v>1511</v>
      </c>
      <c r="P549" s="152" t="s">
        <v>1117</v>
      </c>
      <c r="Q549" s="152" t="s">
        <v>2984</v>
      </c>
      <c r="R549" s="488"/>
      <c r="S549" s="153">
        <f t="shared" si="8"/>
        <v>57481137.910000004</v>
      </c>
      <c r="T549" s="153">
        <v>94977720.159999996</v>
      </c>
      <c r="U549" s="153">
        <v>418999426</v>
      </c>
      <c r="V549" s="153">
        <v>50727502</v>
      </c>
      <c r="W549" s="153">
        <v>622185786.07000005</v>
      </c>
      <c r="X549" s="153">
        <v>379264050</v>
      </c>
      <c r="Y549" s="153">
        <v>283376327.77999997</v>
      </c>
      <c r="Z549" s="153">
        <v>0</v>
      </c>
      <c r="AA549" s="153">
        <v>662640377.77999997</v>
      </c>
      <c r="AB549" s="153">
        <v>317420488.88</v>
      </c>
      <c r="AC549" s="153">
        <v>212329341</v>
      </c>
      <c r="AD549" s="153">
        <v>0</v>
      </c>
      <c r="AE549" s="153">
        <v>529749829.88</v>
      </c>
      <c r="AF549" s="489">
        <v>92435956.189999998</v>
      </c>
    </row>
    <row r="550" spans="1:32">
      <c r="A550" s="487">
        <v>543</v>
      </c>
      <c r="B550" s="152">
        <v>5</v>
      </c>
      <c r="C550" s="152"/>
      <c r="D550" s="152" t="s">
        <v>2982</v>
      </c>
      <c r="E550" s="152" t="s">
        <v>1840</v>
      </c>
      <c r="F550" s="487">
        <v>80554501</v>
      </c>
      <c r="G550" s="152" t="s">
        <v>2985</v>
      </c>
      <c r="H550" s="488">
        <v>48433279.390000001</v>
      </c>
      <c r="I550" s="488">
        <v>10549878.09</v>
      </c>
      <c r="J550" s="152"/>
      <c r="K550" s="152">
        <v>0</v>
      </c>
      <c r="L550" s="487">
        <v>45000</v>
      </c>
      <c r="M550" s="488">
        <v>136813033.53999999</v>
      </c>
      <c r="N550" s="153">
        <v>543</v>
      </c>
      <c r="O550" s="152" t="s">
        <v>1511</v>
      </c>
      <c r="P550" s="152" t="s">
        <v>1117</v>
      </c>
      <c r="Q550" s="152" t="s">
        <v>2986</v>
      </c>
      <c r="R550" s="488"/>
      <c r="S550" s="153">
        <f t="shared" si="8"/>
        <v>59028157.480000004</v>
      </c>
      <c r="T550" s="153">
        <v>77784876.060000002</v>
      </c>
      <c r="U550" s="153">
        <v>338988742</v>
      </c>
      <c r="V550" s="153">
        <v>39444000</v>
      </c>
      <c r="W550" s="153">
        <v>515245775.54000002</v>
      </c>
      <c r="X550" s="153">
        <v>319494218</v>
      </c>
      <c r="Y550" s="153">
        <v>231746387</v>
      </c>
      <c r="Z550" s="153">
        <v>0</v>
      </c>
      <c r="AA550" s="153">
        <v>551240605</v>
      </c>
      <c r="AB550" s="153">
        <v>277036204</v>
      </c>
      <c r="AC550" s="153">
        <v>140261640</v>
      </c>
      <c r="AD550" s="153">
        <v>0</v>
      </c>
      <c r="AE550" s="153">
        <v>417297844</v>
      </c>
      <c r="AF550" s="489">
        <v>97947931.540000007</v>
      </c>
    </row>
    <row r="551" spans="1:32">
      <c r="A551" s="487">
        <v>544</v>
      </c>
      <c r="B551" s="152">
        <v>5</v>
      </c>
      <c r="C551" s="152"/>
      <c r="D551" s="152" t="s">
        <v>2982</v>
      </c>
      <c r="E551" s="152" t="s">
        <v>1840</v>
      </c>
      <c r="F551" s="487">
        <v>80554502</v>
      </c>
      <c r="G551" s="152" t="s">
        <v>2987</v>
      </c>
      <c r="H551" s="488">
        <v>32514360.309999999</v>
      </c>
      <c r="I551" s="152">
        <v>0</v>
      </c>
      <c r="J551" s="152"/>
      <c r="K551" s="152">
        <v>0</v>
      </c>
      <c r="L551" s="487">
        <v>1800000</v>
      </c>
      <c r="M551" s="488">
        <v>81044670.730000004</v>
      </c>
      <c r="N551" s="153">
        <v>544</v>
      </c>
      <c r="O551" s="152" t="s">
        <v>1511</v>
      </c>
      <c r="P551" s="152" t="s">
        <v>1117</v>
      </c>
      <c r="Q551" s="152" t="s">
        <v>2988</v>
      </c>
      <c r="R551" s="488"/>
      <c r="S551" s="153">
        <f t="shared" si="8"/>
        <v>34314360.310000002</v>
      </c>
      <c r="T551" s="153">
        <v>46730310.420000002</v>
      </c>
      <c r="U551" s="153">
        <v>258040136</v>
      </c>
      <c r="V551" s="153">
        <v>38609716</v>
      </c>
      <c r="W551" s="153">
        <v>377694522.73000002</v>
      </c>
      <c r="X551" s="153">
        <v>184997992.5</v>
      </c>
      <c r="Y551" s="153">
        <v>220294180</v>
      </c>
      <c r="Z551" s="153">
        <v>0</v>
      </c>
      <c r="AA551" s="153">
        <v>405292172.5</v>
      </c>
      <c r="AB551" s="153">
        <v>147360075.97</v>
      </c>
      <c r="AC551" s="153">
        <v>166888529.36000001</v>
      </c>
      <c r="AD551" s="153">
        <v>0</v>
      </c>
      <c r="AE551" s="153">
        <v>314248605.32999998</v>
      </c>
      <c r="AF551" s="489">
        <v>63445917.399999999</v>
      </c>
    </row>
    <row r="552" spans="1:32">
      <c r="A552" s="487">
        <v>545</v>
      </c>
      <c r="B552" s="152">
        <v>5</v>
      </c>
      <c r="C552" s="152"/>
      <c r="D552" s="152" t="s">
        <v>2982</v>
      </c>
      <c r="E552" s="152" t="s">
        <v>1840</v>
      </c>
      <c r="F552" s="487">
        <v>80554503</v>
      </c>
      <c r="G552" s="152" t="s">
        <v>2989</v>
      </c>
      <c r="H552" s="488">
        <v>11176357.630000001</v>
      </c>
      <c r="I552" s="487">
        <v>17308886</v>
      </c>
      <c r="J552" s="152"/>
      <c r="K552" s="152">
        <v>0</v>
      </c>
      <c r="L552" s="152">
        <v>0</v>
      </c>
      <c r="M552" s="488">
        <v>101323936.95999999</v>
      </c>
      <c r="N552" s="153">
        <v>545</v>
      </c>
      <c r="O552" s="152" t="s">
        <v>1511</v>
      </c>
      <c r="P552" s="152" t="s">
        <v>1117</v>
      </c>
      <c r="Q552" s="152" t="s">
        <v>2990</v>
      </c>
      <c r="R552" s="488"/>
      <c r="S552" s="153">
        <f t="shared" si="8"/>
        <v>28485243.630000003</v>
      </c>
      <c r="T552" s="153">
        <v>72838693.329999998</v>
      </c>
      <c r="U552" s="153">
        <v>315207807.94</v>
      </c>
      <c r="V552" s="153">
        <v>42526134</v>
      </c>
      <c r="W552" s="153">
        <v>459057878.89999998</v>
      </c>
      <c r="X552" s="153">
        <v>263366950</v>
      </c>
      <c r="Y552" s="153">
        <v>198967491.63</v>
      </c>
      <c r="Z552" s="153">
        <v>0</v>
      </c>
      <c r="AA552" s="153">
        <v>462334441.63</v>
      </c>
      <c r="AB552" s="153">
        <v>210947033.88</v>
      </c>
      <c r="AC552" s="153">
        <v>176866726.75999999</v>
      </c>
      <c r="AD552" s="153">
        <v>0</v>
      </c>
      <c r="AE552" s="153">
        <v>387813760.63999999</v>
      </c>
      <c r="AF552" s="489">
        <v>71244118.260000005</v>
      </c>
    </row>
    <row r="553" spans="1:32">
      <c r="A553" s="487">
        <v>546</v>
      </c>
      <c r="B553" s="152">
        <v>5</v>
      </c>
      <c r="C553" s="152"/>
      <c r="D553" s="152" t="s">
        <v>2982</v>
      </c>
      <c r="E553" s="152" t="s">
        <v>1840</v>
      </c>
      <c r="F553" s="487">
        <v>80554504</v>
      </c>
      <c r="G553" s="152" t="s">
        <v>2991</v>
      </c>
      <c r="H553" s="487">
        <v>11649602</v>
      </c>
      <c r="I553" s="488">
        <v>5900338.54</v>
      </c>
      <c r="J553" s="152"/>
      <c r="K553" s="152">
        <v>0</v>
      </c>
      <c r="L553" s="152">
        <v>0</v>
      </c>
      <c r="M553" s="488">
        <v>77314112.349999994</v>
      </c>
      <c r="N553" s="153">
        <v>546</v>
      </c>
      <c r="O553" s="152" t="s">
        <v>1511</v>
      </c>
      <c r="P553" s="152" t="s">
        <v>1117</v>
      </c>
      <c r="Q553" s="152" t="s">
        <v>2992</v>
      </c>
      <c r="R553" s="488"/>
      <c r="S553" s="153">
        <f t="shared" si="8"/>
        <v>17549940.539999999</v>
      </c>
      <c r="T553" s="153">
        <v>59764171.810000002</v>
      </c>
      <c r="U553" s="153">
        <v>223044839</v>
      </c>
      <c r="V553" s="153">
        <v>32595855</v>
      </c>
      <c r="W553" s="153">
        <v>332954806.35000002</v>
      </c>
      <c r="X553" s="153">
        <v>265406230</v>
      </c>
      <c r="Y553" s="153">
        <v>128066296</v>
      </c>
      <c r="Z553" s="153">
        <v>0</v>
      </c>
      <c r="AA553" s="153">
        <v>393472526</v>
      </c>
      <c r="AB553" s="153">
        <v>213245252.63999999</v>
      </c>
      <c r="AC553" s="153">
        <v>95117601</v>
      </c>
      <c r="AD553" s="153">
        <v>0</v>
      </c>
      <c r="AE553" s="153">
        <v>308362853.63999999</v>
      </c>
      <c r="AF553" s="489">
        <v>24591952.710000001</v>
      </c>
    </row>
    <row r="554" spans="1:32">
      <c r="A554" s="487">
        <v>547</v>
      </c>
      <c r="B554" s="152">
        <v>5</v>
      </c>
      <c r="C554" s="152"/>
      <c r="D554" s="152" t="s">
        <v>2982</v>
      </c>
      <c r="E554" s="152" t="s">
        <v>1840</v>
      </c>
      <c r="F554" s="487">
        <v>80554505</v>
      </c>
      <c r="G554" s="152" t="s">
        <v>2993</v>
      </c>
      <c r="H554" s="488">
        <v>52078696.259999998</v>
      </c>
      <c r="I554" s="488">
        <v>8275645.9100000001</v>
      </c>
      <c r="J554" s="152"/>
      <c r="K554" s="152">
        <v>0</v>
      </c>
      <c r="L554" s="487">
        <v>4200000</v>
      </c>
      <c r="M554" s="488">
        <v>167249444.03</v>
      </c>
      <c r="N554" s="153">
        <v>547</v>
      </c>
      <c r="O554" s="152" t="s">
        <v>1511</v>
      </c>
      <c r="P554" s="152" t="s">
        <v>1117</v>
      </c>
      <c r="Q554" s="152" t="s">
        <v>2994</v>
      </c>
      <c r="R554" s="488"/>
      <c r="S554" s="153">
        <f t="shared" si="8"/>
        <v>64554342.170000002</v>
      </c>
      <c r="T554" s="153">
        <v>102695101.86</v>
      </c>
      <c r="U554" s="153">
        <v>350913950</v>
      </c>
      <c r="V554" s="153">
        <v>44340000</v>
      </c>
      <c r="W554" s="153">
        <v>562503394.02999997</v>
      </c>
      <c r="X554" s="153">
        <v>349448371.25999999</v>
      </c>
      <c r="Y554" s="153">
        <v>219490851</v>
      </c>
      <c r="Z554" s="153">
        <v>0</v>
      </c>
      <c r="AA554" s="153">
        <v>568939222.25999999</v>
      </c>
      <c r="AB554" s="153">
        <v>280099685.77999997</v>
      </c>
      <c r="AC554" s="153">
        <v>193773103</v>
      </c>
      <c r="AD554" s="153">
        <v>0</v>
      </c>
      <c r="AE554" s="153">
        <v>473872788.77999997</v>
      </c>
      <c r="AF554" s="489">
        <v>88630605.25</v>
      </c>
    </row>
    <row r="555" spans="1:32">
      <c r="A555" s="487">
        <v>548</v>
      </c>
      <c r="B555" s="152">
        <v>5</v>
      </c>
      <c r="C555" s="152"/>
      <c r="D555" s="152" t="s">
        <v>2982</v>
      </c>
      <c r="E555" s="152" t="s">
        <v>1840</v>
      </c>
      <c r="F555" s="487">
        <v>80554506</v>
      </c>
      <c r="G555" s="152" t="s">
        <v>2995</v>
      </c>
      <c r="H555" s="488">
        <v>27233542.73</v>
      </c>
      <c r="I555" s="152">
        <v>0</v>
      </c>
      <c r="J555" s="152"/>
      <c r="K555" s="152">
        <v>0</v>
      </c>
      <c r="L555" s="152">
        <v>0</v>
      </c>
      <c r="M555" s="488">
        <v>96384427.900000006</v>
      </c>
      <c r="N555" s="153">
        <v>548</v>
      </c>
      <c r="O555" s="152" t="s">
        <v>1511</v>
      </c>
      <c r="P555" s="152" t="s">
        <v>1117</v>
      </c>
      <c r="Q555" s="152" t="s">
        <v>2996</v>
      </c>
      <c r="R555" s="488"/>
      <c r="S555" s="153">
        <f t="shared" si="8"/>
        <v>27233542.73</v>
      </c>
      <c r="T555" s="153">
        <v>69150885.170000002</v>
      </c>
      <c r="U555" s="153">
        <v>269640481</v>
      </c>
      <c r="V555" s="153">
        <v>39740000</v>
      </c>
      <c r="W555" s="153">
        <v>405764908.89999998</v>
      </c>
      <c r="X555" s="153">
        <v>257006416</v>
      </c>
      <c r="Y555" s="153">
        <v>172643138</v>
      </c>
      <c r="Z555" s="153">
        <v>0</v>
      </c>
      <c r="AA555" s="153">
        <v>429649554</v>
      </c>
      <c r="AB555" s="153">
        <v>203428019.72999999</v>
      </c>
      <c r="AC555" s="153">
        <v>146975468</v>
      </c>
      <c r="AD555" s="153">
        <v>0</v>
      </c>
      <c r="AE555" s="153">
        <v>350403487.73000002</v>
      </c>
      <c r="AF555" s="489">
        <v>55361421.170000002</v>
      </c>
    </row>
    <row r="556" spans="1:32">
      <c r="A556" s="487">
        <v>549</v>
      </c>
      <c r="B556" s="152">
        <v>5</v>
      </c>
      <c r="C556" s="152"/>
      <c r="D556" s="152" t="s">
        <v>2982</v>
      </c>
      <c r="E556" s="152" t="s">
        <v>1840</v>
      </c>
      <c r="F556" s="487">
        <v>80554507</v>
      </c>
      <c r="G556" s="152" t="s">
        <v>2997</v>
      </c>
      <c r="H556" s="488">
        <v>9601854.5800000001</v>
      </c>
      <c r="I556" s="488">
        <v>5385843.3099999996</v>
      </c>
      <c r="J556" s="152"/>
      <c r="K556" s="152">
        <v>0</v>
      </c>
      <c r="L556" s="152">
        <v>0</v>
      </c>
      <c r="M556" s="488">
        <v>67086128.990000002</v>
      </c>
      <c r="N556" s="153">
        <v>549</v>
      </c>
      <c r="O556" s="152" t="s">
        <v>1511</v>
      </c>
      <c r="P556" s="152" t="s">
        <v>1117</v>
      </c>
      <c r="Q556" s="152" t="s">
        <v>2998</v>
      </c>
      <c r="R556" s="488"/>
      <c r="S556" s="153">
        <f t="shared" si="8"/>
        <v>14987697.890000001</v>
      </c>
      <c r="T556" s="153">
        <v>52098431.100000001</v>
      </c>
      <c r="U556" s="153">
        <v>274580135</v>
      </c>
      <c r="V556" s="153">
        <v>39926546</v>
      </c>
      <c r="W556" s="153">
        <v>381592809.99000001</v>
      </c>
      <c r="X556" s="153">
        <v>280047034.57999998</v>
      </c>
      <c r="Y556" s="153">
        <v>160426136.31</v>
      </c>
      <c r="Z556" s="153">
        <v>0</v>
      </c>
      <c r="AA556" s="153">
        <v>440473170.88999999</v>
      </c>
      <c r="AB556" s="153">
        <v>237618624.47999999</v>
      </c>
      <c r="AC556" s="153">
        <v>142122624.44999999</v>
      </c>
      <c r="AD556" s="153">
        <v>0</v>
      </c>
      <c r="AE556" s="153">
        <v>379741248.93000001</v>
      </c>
      <c r="AF556" s="489">
        <v>1851561.06</v>
      </c>
    </row>
    <row r="557" spans="1:32">
      <c r="A557" s="487">
        <v>550</v>
      </c>
      <c r="B557" s="152">
        <v>5</v>
      </c>
      <c r="C557" s="152"/>
      <c r="D557" s="152" t="s">
        <v>2982</v>
      </c>
      <c r="E557" s="152" t="s">
        <v>1840</v>
      </c>
      <c r="F557" s="487">
        <v>80554508</v>
      </c>
      <c r="G557" s="152" t="s">
        <v>2999</v>
      </c>
      <c r="H557" s="488">
        <v>33188720.449999999</v>
      </c>
      <c r="I557" s="488">
        <v>4795204.51</v>
      </c>
      <c r="J557" s="152"/>
      <c r="K557" s="152">
        <v>0</v>
      </c>
      <c r="L557" s="152">
        <v>0</v>
      </c>
      <c r="M557" s="488">
        <v>100728438.79000001</v>
      </c>
      <c r="N557" s="153">
        <v>550</v>
      </c>
      <c r="O557" s="152" t="s">
        <v>1511</v>
      </c>
      <c r="P557" s="152" t="s">
        <v>1117</v>
      </c>
      <c r="Q557" s="152" t="s">
        <v>3000</v>
      </c>
      <c r="R557" s="488"/>
      <c r="S557" s="153">
        <f t="shared" si="8"/>
        <v>37983924.960000001</v>
      </c>
      <c r="T557" s="153">
        <v>62744513.829999998</v>
      </c>
      <c r="U557" s="153">
        <v>228912620</v>
      </c>
      <c r="V557" s="153">
        <v>35468250</v>
      </c>
      <c r="W557" s="153">
        <v>365109308.79000002</v>
      </c>
      <c r="X557" s="153">
        <v>256939640</v>
      </c>
      <c r="Y557" s="153">
        <v>120729790.45</v>
      </c>
      <c r="Z557" s="153">
        <v>0</v>
      </c>
      <c r="AA557" s="153">
        <v>377669430.44999999</v>
      </c>
      <c r="AB557" s="153">
        <v>192831921.88999999</v>
      </c>
      <c r="AC557" s="153">
        <v>107057944</v>
      </c>
      <c r="AD557" s="153">
        <v>0</v>
      </c>
      <c r="AE557" s="153">
        <v>299889865.88999999</v>
      </c>
      <c r="AF557" s="489">
        <v>65219442.899999999</v>
      </c>
    </row>
    <row r="558" spans="1:32">
      <c r="A558" s="487">
        <v>551</v>
      </c>
      <c r="B558" s="152">
        <v>5</v>
      </c>
      <c r="C558" s="152"/>
      <c r="D558" s="152" t="s">
        <v>2982</v>
      </c>
      <c r="E558" s="152" t="s">
        <v>1840</v>
      </c>
      <c r="F558" s="487">
        <v>80554509</v>
      </c>
      <c r="G558" s="152" t="s">
        <v>3001</v>
      </c>
      <c r="H558" s="488">
        <v>10560650.33</v>
      </c>
      <c r="I558" s="488">
        <v>15558768.77</v>
      </c>
      <c r="J558" s="152"/>
      <c r="K558" s="152">
        <v>0</v>
      </c>
      <c r="L558" s="152">
        <v>0</v>
      </c>
      <c r="M558" s="488">
        <v>107521239.73</v>
      </c>
      <c r="N558" s="153">
        <v>551</v>
      </c>
      <c r="O558" s="152" t="s">
        <v>1511</v>
      </c>
      <c r="P558" s="152" t="s">
        <v>1117</v>
      </c>
      <c r="Q558" s="152" t="s">
        <v>3002</v>
      </c>
      <c r="R558" s="488"/>
      <c r="S558" s="153">
        <f t="shared" si="8"/>
        <v>26119419.100000001</v>
      </c>
      <c r="T558" s="153">
        <v>81401820.629999995</v>
      </c>
      <c r="U558" s="153">
        <v>336242130</v>
      </c>
      <c r="V558" s="153">
        <v>36277000</v>
      </c>
      <c r="W558" s="153">
        <v>480040369.73000002</v>
      </c>
      <c r="X558" s="153">
        <v>342193990</v>
      </c>
      <c r="Y558" s="153">
        <v>239262490</v>
      </c>
      <c r="Z558" s="153">
        <v>0</v>
      </c>
      <c r="AA558" s="153">
        <v>581456480</v>
      </c>
      <c r="AB558" s="153">
        <v>285106021.07999998</v>
      </c>
      <c r="AC558" s="153">
        <v>155144222</v>
      </c>
      <c r="AD558" s="153">
        <v>0</v>
      </c>
      <c r="AE558" s="153">
        <v>440250243.07999998</v>
      </c>
      <c r="AF558" s="489">
        <v>39790126.649999999</v>
      </c>
    </row>
    <row r="559" spans="1:32">
      <c r="A559" s="487">
        <v>552</v>
      </c>
      <c r="B559" s="152">
        <v>5</v>
      </c>
      <c r="C559" s="152"/>
      <c r="D559" s="152" t="s">
        <v>3003</v>
      </c>
      <c r="E559" s="152" t="s">
        <v>1836</v>
      </c>
      <c r="F559" s="487">
        <v>80555401</v>
      </c>
      <c r="G559" s="152" t="s">
        <v>3004</v>
      </c>
      <c r="H559" s="487">
        <v>60499107</v>
      </c>
      <c r="I559" s="487">
        <v>20070468</v>
      </c>
      <c r="J559" s="152"/>
      <c r="K559" s="152">
        <v>0</v>
      </c>
      <c r="L559" s="487">
        <v>2100000</v>
      </c>
      <c r="M559" s="488">
        <v>186962910.80000001</v>
      </c>
      <c r="N559" s="153">
        <v>552</v>
      </c>
      <c r="O559" s="152" t="s">
        <v>1511</v>
      </c>
      <c r="P559" s="152" t="s">
        <v>1118</v>
      </c>
      <c r="Q559" s="152" t="s">
        <v>3005</v>
      </c>
      <c r="R559" s="488"/>
      <c r="S559" s="153">
        <f t="shared" si="8"/>
        <v>82669575</v>
      </c>
      <c r="T559" s="153">
        <v>104293335.8</v>
      </c>
      <c r="U559" s="153">
        <v>469393890</v>
      </c>
      <c r="V559" s="153">
        <v>57018000</v>
      </c>
      <c r="W559" s="153">
        <v>713374800.79999995</v>
      </c>
      <c r="X559" s="153">
        <v>491460323</v>
      </c>
      <c r="Y559" s="153">
        <v>256442217</v>
      </c>
      <c r="Z559" s="153">
        <v>0</v>
      </c>
      <c r="AA559" s="153">
        <v>747902540</v>
      </c>
      <c r="AB559" s="153">
        <v>413710630</v>
      </c>
      <c r="AC559" s="153">
        <v>205739875</v>
      </c>
      <c r="AD559" s="153">
        <v>0</v>
      </c>
      <c r="AE559" s="153">
        <v>619450505</v>
      </c>
      <c r="AF559" s="489">
        <v>93924295.799999997</v>
      </c>
    </row>
    <row r="560" spans="1:32">
      <c r="A560" s="487">
        <v>553</v>
      </c>
      <c r="B560" s="152">
        <v>5</v>
      </c>
      <c r="C560" s="152"/>
      <c r="D560" s="152" t="s">
        <v>3003</v>
      </c>
      <c r="E560" s="152" t="s">
        <v>1836</v>
      </c>
      <c r="F560" s="487">
        <v>80555402</v>
      </c>
      <c r="G560" s="152" t="s">
        <v>3006</v>
      </c>
      <c r="H560" s="487">
        <v>48821932</v>
      </c>
      <c r="I560" s="488">
        <v>20487823.620000001</v>
      </c>
      <c r="J560" s="152"/>
      <c r="K560" s="152">
        <v>0</v>
      </c>
      <c r="L560" s="152">
        <v>0</v>
      </c>
      <c r="M560" s="488">
        <v>159004682.58000001</v>
      </c>
      <c r="N560" s="153">
        <v>553</v>
      </c>
      <c r="O560" s="152" t="s">
        <v>1511</v>
      </c>
      <c r="P560" s="152" t="s">
        <v>1118</v>
      </c>
      <c r="Q560" s="152" t="s">
        <v>3007</v>
      </c>
      <c r="R560" s="488"/>
      <c r="S560" s="153">
        <f t="shared" si="8"/>
        <v>69309755.620000005</v>
      </c>
      <c r="T560" s="153">
        <v>89694926.959999993</v>
      </c>
      <c r="U560" s="153">
        <v>376945350</v>
      </c>
      <c r="V560" s="153">
        <v>52375000</v>
      </c>
      <c r="W560" s="153">
        <v>588325032.58000004</v>
      </c>
      <c r="X560" s="153">
        <v>363453130</v>
      </c>
      <c r="Y560" s="153">
        <v>231037712</v>
      </c>
      <c r="Z560" s="153">
        <v>0</v>
      </c>
      <c r="AA560" s="153">
        <v>594490842</v>
      </c>
      <c r="AB560" s="153">
        <v>294907979.05000001</v>
      </c>
      <c r="AC560" s="153">
        <v>192718860.63</v>
      </c>
      <c r="AD560" s="153">
        <v>0</v>
      </c>
      <c r="AE560" s="153">
        <v>487626839.68000001</v>
      </c>
      <c r="AF560" s="489">
        <v>100698192.90000001</v>
      </c>
    </row>
    <row r="561" spans="1:32">
      <c r="A561" s="487">
        <v>554</v>
      </c>
      <c r="B561" s="152">
        <v>5</v>
      </c>
      <c r="C561" s="152"/>
      <c r="D561" s="152" t="s">
        <v>3003</v>
      </c>
      <c r="E561" s="152" t="s">
        <v>1840</v>
      </c>
      <c r="F561" s="487">
        <v>80555501</v>
      </c>
      <c r="G561" s="152" t="s">
        <v>3008</v>
      </c>
      <c r="H561" s="152">
        <v>0</v>
      </c>
      <c r="I561" s="488">
        <v>77372374.170000002</v>
      </c>
      <c r="J561" s="152"/>
      <c r="K561" s="152">
        <v>0</v>
      </c>
      <c r="L561" s="152">
        <v>0</v>
      </c>
      <c r="M561" s="488">
        <v>157032495.77000001</v>
      </c>
      <c r="N561" s="153">
        <v>554</v>
      </c>
      <c r="O561" s="152" t="s">
        <v>1511</v>
      </c>
      <c r="P561" s="152" t="s">
        <v>1118</v>
      </c>
      <c r="Q561" s="152" t="s">
        <v>3009</v>
      </c>
      <c r="R561" s="488"/>
      <c r="S561" s="153">
        <f t="shared" si="8"/>
        <v>77372374.170000002</v>
      </c>
      <c r="T561" s="153">
        <v>79660121.599999994</v>
      </c>
      <c r="U561" s="153">
        <v>315720761</v>
      </c>
      <c r="V561" s="153">
        <v>23190250</v>
      </c>
      <c r="W561" s="153">
        <v>495943506.76999998</v>
      </c>
      <c r="X561" s="153">
        <v>390933000</v>
      </c>
      <c r="Y561" s="153">
        <v>142093000</v>
      </c>
      <c r="Z561" s="153">
        <v>0</v>
      </c>
      <c r="AA561" s="153">
        <v>533026000</v>
      </c>
      <c r="AB561" s="153">
        <v>267280184.5</v>
      </c>
      <c r="AC561" s="153">
        <v>91656496</v>
      </c>
      <c r="AD561" s="153">
        <v>0</v>
      </c>
      <c r="AE561" s="153">
        <v>358936680.5</v>
      </c>
      <c r="AF561" s="489">
        <v>137006826.27000001</v>
      </c>
    </row>
    <row r="562" spans="1:32">
      <c r="A562" s="487">
        <v>555</v>
      </c>
      <c r="B562" s="152">
        <v>5</v>
      </c>
      <c r="C562" s="152"/>
      <c r="D562" s="152" t="s">
        <v>3003</v>
      </c>
      <c r="E562" s="152" t="s">
        <v>1840</v>
      </c>
      <c r="F562" s="487">
        <v>80555502</v>
      </c>
      <c r="G562" s="152" t="s">
        <v>3010</v>
      </c>
      <c r="H562" s="488">
        <v>19473936.010000002</v>
      </c>
      <c r="I562" s="488">
        <v>6748999.0300000003</v>
      </c>
      <c r="J562" s="152"/>
      <c r="K562" s="152">
        <v>0</v>
      </c>
      <c r="L562" s="487">
        <v>1500000</v>
      </c>
      <c r="M562" s="488">
        <v>102414447.26000001</v>
      </c>
      <c r="N562" s="153">
        <v>555</v>
      </c>
      <c r="O562" s="152" t="s">
        <v>1511</v>
      </c>
      <c r="P562" s="152" t="s">
        <v>1118</v>
      </c>
      <c r="Q562" s="152" t="s">
        <v>3011</v>
      </c>
      <c r="R562" s="488"/>
      <c r="S562" s="153">
        <f t="shared" si="8"/>
        <v>27722935.040000003</v>
      </c>
      <c r="T562" s="153">
        <v>74691512.219999999</v>
      </c>
      <c r="U562" s="153">
        <v>311880350</v>
      </c>
      <c r="V562" s="153">
        <v>40799000</v>
      </c>
      <c r="W562" s="153">
        <v>455093797.25999999</v>
      </c>
      <c r="X562" s="153">
        <v>300340550</v>
      </c>
      <c r="Y562" s="153">
        <v>169981380</v>
      </c>
      <c r="Z562" s="153">
        <v>0</v>
      </c>
      <c r="AA562" s="153">
        <v>470321930</v>
      </c>
      <c r="AB562" s="153">
        <v>243613252.88999999</v>
      </c>
      <c r="AC562" s="153">
        <v>155012586</v>
      </c>
      <c r="AD562" s="153">
        <v>0</v>
      </c>
      <c r="AE562" s="153">
        <v>398625838.88999999</v>
      </c>
      <c r="AF562" s="489">
        <v>56467958.369999997</v>
      </c>
    </row>
    <row r="563" spans="1:32">
      <c r="A563" s="487">
        <v>556</v>
      </c>
      <c r="B563" s="152">
        <v>5</v>
      </c>
      <c r="C563" s="152"/>
      <c r="D563" s="152" t="s">
        <v>3003</v>
      </c>
      <c r="E563" s="152" t="s">
        <v>1840</v>
      </c>
      <c r="F563" s="487">
        <v>80555503</v>
      </c>
      <c r="G563" s="152" t="s">
        <v>3012</v>
      </c>
      <c r="H563" s="152">
        <v>0</v>
      </c>
      <c r="I563" s="488">
        <v>20810147.879999999</v>
      </c>
      <c r="J563" s="152"/>
      <c r="K563" s="152">
        <v>0</v>
      </c>
      <c r="L563" s="152">
        <v>0</v>
      </c>
      <c r="M563" s="488">
        <v>95888906.469999999</v>
      </c>
      <c r="N563" s="153">
        <v>556</v>
      </c>
      <c r="O563" s="152" t="s">
        <v>1511</v>
      </c>
      <c r="P563" s="152" t="s">
        <v>1118</v>
      </c>
      <c r="Q563" s="152" t="s">
        <v>3013</v>
      </c>
      <c r="R563" s="488"/>
      <c r="S563" s="153">
        <f t="shared" si="8"/>
        <v>20810147.879999999</v>
      </c>
      <c r="T563" s="153">
        <v>75078758.590000004</v>
      </c>
      <c r="U563" s="153">
        <v>334401292.80000001</v>
      </c>
      <c r="V563" s="153">
        <v>37226859</v>
      </c>
      <c r="W563" s="153">
        <v>467517058.26999998</v>
      </c>
      <c r="X563" s="153">
        <v>394121194.16000003</v>
      </c>
      <c r="Y563" s="153">
        <v>194349238</v>
      </c>
      <c r="Z563" s="153">
        <v>0</v>
      </c>
      <c r="AA563" s="153">
        <v>588470432.15999997</v>
      </c>
      <c r="AB563" s="153">
        <v>258638212.33000001</v>
      </c>
      <c r="AC563" s="153">
        <v>179493557</v>
      </c>
      <c r="AD563" s="153">
        <v>0</v>
      </c>
      <c r="AE563" s="153">
        <v>438131769.32999998</v>
      </c>
      <c r="AF563" s="489">
        <v>29385288.940000001</v>
      </c>
    </row>
    <row r="564" spans="1:32">
      <c r="A564" s="487">
        <v>557</v>
      </c>
      <c r="B564" s="152">
        <v>5</v>
      </c>
      <c r="C564" s="152"/>
      <c r="D564" s="152" t="s">
        <v>3003</v>
      </c>
      <c r="E564" s="152" t="s">
        <v>1840</v>
      </c>
      <c r="F564" s="487">
        <v>80555504</v>
      </c>
      <c r="G564" s="152" t="s">
        <v>3014</v>
      </c>
      <c r="H564" s="488">
        <v>40872233.399999999</v>
      </c>
      <c r="I564" s="488">
        <v>7159142.5</v>
      </c>
      <c r="J564" s="152"/>
      <c r="K564" s="152">
        <v>0</v>
      </c>
      <c r="L564" s="152">
        <v>0</v>
      </c>
      <c r="M564" s="488">
        <v>136076939.77000001</v>
      </c>
      <c r="N564" s="153">
        <v>557</v>
      </c>
      <c r="O564" s="152" t="s">
        <v>1511</v>
      </c>
      <c r="P564" s="152" t="s">
        <v>1118</v>
      </c>
      <c r="Q564" s="152" t="s">
        <v>3015</v>
      </c>
      <c r="R564" s="488"/>
      <c r="S564" s="153">
        <f t="shared" si="8"/>
        <v>48031375.899999999</v>
      </c>
      <c r="T564" s="153">
        <v>88045563.870000005</v>
      </c>
      <c r="U564" s="153">
        <v>342071218.41000003</v>
      </c>
      <c r="V564" s="153">
        <v>37869684</v>
      </c>
      <c r="W564" s="153">
        <v>516017842.18000001</v>
      </c>
      <c r="X564" s="153">
        <v>326874000</v>
      </c>
      <c r="Y564" s="153">
        <v>247229520</v>
      </c>
      <c r="Z564" s="153">
        <v>0</v>
      </c>
      <c r="AA564" s="153">
        <v>574103520</v>
      </c>
      <c r="AB564" s="153">
        <v>269300783.72000003</v>
      </c>
      <c r="AC564" s="153">
        <v>196498333.41</v>
      </c>
      <c r="AD564" s="153">
        <v>0</v>
      </c>
      <c r="AE564" s="153">
        <v>465799117.13</v>
      </c>
      <c r="AF564" s="489">
        <v>50218725.049999997</v>
      </c>
    </row>
    <row r="565" spans="1:32">
      <c r="A565" s="487">
        <v>558</v>
      </c>
      <c r="B565" s="152">
        <v>5</v>
      </c>
      <c r="C565" s="152"/>
      <c r="D565" s="152" t="s">
        <v>3003</v>
      </c>
      <c r="E565" s="152" t="s">
        <v>1840</v>
      </c>
      <c r="F565" s="487">
        <v>80555505</v>
      </c>
      <c r="G565" s="152" t="s">
        <v>3016</v>
      </c>
      <c r="H565" s="488">
        <v>23249701.760000002</v>
      </c>
      <c r="I565" s="488">
        <v>5190402.3099999996</v>
      </c>
      <c r="J565" s="152"/>
      <c r="K565" s="152">
        <v>0</v>
      </c>
      <c r="L565" s="487">
        <v>360903</v>
      </c>
      <c r="M565" s="488">
        <v>86928023.329999998</v>
      </c>
      <c r="N565" s="153">
        <v>558</v>
      </c>
      <c r="O565" s="152" t="s">
        <v>1511</v>
      </c>
      <c r="P565" s="152" t="s">
        <v>1118</v>
      </c>
      <c r="Q565" s="152" t="s">
        <v>3017</v>
      </c>
      <c r="R565" s="488"/>
      <c r="S565" s="153">
        <f t="shared" si="8"/>
        <v>28801007.07</v>
      </c>
      <c r="T565" s="153">
        <v>58127016.259999998</v>
      </c>
      <c r="U565" s="153">
        <v>263188540</v>
      </c>
      <c r="V565" s="153">
        <v>37149000</v>
      </c>
      <c r="W565" s="153">
        <v>387265563.32999998</v>
      </c>
      <c r="X565" s="153">
        <v>330583637</v>
      </c>
      <c r="Y565" s="153">
        <v>130912427.84</v>
      </c>
      <c r="Z565" s="153">
        <v>0</v>
      </c>
      <c r="AA565" s="153">
        <v>461496064.83999997</v>
      </c>
      <c r="AB565" s="153">
        <v>232220716.68000001</v>
      </c>
      <c r="AC565" s="153">
        <v>91772695.950000003</v>
      </c>
      <c r="AD565" s="153">
        <v>0</v>
      </c>
      <c r="AE565" s="153">
        <v>323993412.63</v>
      </c>
      <c r="AF565" s="489">
        <v>63272150.700000003</v>
      </c>
    </row>
    <row r="566" spans="1:32">
      <c r="A566" s="487">
        <v>559</v>
      </c>
      <c r="B566" s="152">
        <v>5</v>
      </c>
      <c r="C566" s="152"/>
      <c r="D566" s="152" t="s">
        <v>3003</v>
      </c>
      <c r="E566" s="152" t="s">
        <v>1840</v>
      </c>
      <c r="F566" s="487">
        <v>80555506</v>
      </c>
      <c r="G566" s="152" t="s">
        <v>3018</v>
      </c>
      <c r="H566" s="488">
        <v>9581203.9800000004</v>
      </c>
      <c r="I566" s="488">
        <v>6399740.0599999996</v>
      </c>
      <c r="J566" s="152"/>
      <c r="K566" s="152">
        <v>0</v>
      </c>
      <c r="L566" s="152">
        <v>0</v>
      </c>
      <c r="M566" s="488">
        <v>80950768.609999999</v>
      </c>
      <c r="N566" s="153">
        <v>559</v>
      </c>
      <c r="O566" s="152" t="s">
        <v>1511</v>
      </c>
      <c r="P566" s="152" t="s">
        <v>1118</v>
      </c>
      <c r="Q566" s="152" t="s">
        <v>3019</v>
      </c>
      <c r="R566" s="488"/>
      <c r="S566" s="153">
        <f t="shared" si="8"/>
        <v>15980944.039999999</v>
      </c>
      <c r="T566" s="153">
        <v>64969824.57</v>
      </c>
      <c r="U566" s="153">
        <v>262891010</v>
      </c>
      <c r="V566" s="153">
        <v>47898000</v>
      </c>
      <c r="W566" s="153">
        <v>391739778.61000001</v>
      </c>
      <c r="X566" s="153">
        <v>265686980</v>
      </c>
      <c r="Y566" s="153">
        <v>142249200</v>
      </c>
      <c r="Z566" s="153">
        <v>0</v>
      </c>
      <c r="AA566" s="153">
        <v>407936180</v>
      </c>
      <c r="AB566" s="153">
        <v>218461320.59</v>
      </c>
      <c r="AC566" s="153">
        <v>129335991</v>
      </c>
      <c r="AD566" s="153">
        <v>0</v>
      </c>
      <c r="AE566" s="153">
        <v>347797311.58999997</v>
      </c>
      <c r="AF566" s="489">
        <v>43942467.020000003</v>
      </c>
    </row>
    <row r="567" spans="1:32">
      <c r="A567" s="487">
        <v>560</v>
      </c>
      <c r="B567" s="152">
        <v>5</v>
      </c>
      <c r="C567" s="152"/>
      <c r="D567" s="152" t="s">
        <v>3003</v>
      </c>
      <c r="E567" s="152" t="s">
        <v>1840</v>
      </c>
      <c r="F567" s="487">
        <v>80555507</v>
      </c>
      <c r="G567" s="152" t="s">
        <v>3020</v>
      </c>
      <c r="H567" s="488">
        <v>21318283.960000001</v>
      </c>
      <c r="I567" s="488">
        <v>10326687.279999999</v>
      </c>
      <c r="J567" s="152"/>
      <c r="K567" s="152">
        <v>0</v>
      </c>
      <c r="L567" s="152">
        <v>0</v>
      </c>
      <c r="M567" s="488">
        <v>95686320.430000007</v>
      </c>
      <c r="N567" s="153">
        <v>560</v>
      </c>
      <c r="O567" s="152" t="s">
        <v>1511</v>
      </c>
      <c r="P567" s="152" t="s">
        <v>1118</v>
      </c>
      <c r="Q567" s="152" t="s">
        <v>3021</v>
      </c>
      <c r="R567" s="488"/>
      <c r="S567" s="153">
        <f t="shared" si="8"/>
        <v>31644971.240000002</v>
      </c>
      <c r="T567" s="153">
        <v>64041349.189999998</v>
      </c>
      <c r="U567" s="153">
        <v>267506786</v>
      </c>
      <c r="V567" s="153">
        <v>43322452</v>
      </c>
      <c r="W567" s="153">
        <v>406515558.43000001</v>
      </c>
      <c r="X567" s="153">
        <v>278051038.95999998</v>
      </c>
      <c r="Y567" s="153">
        <v>137616365</v>
      </c>
      <c r="Z567" s="153">
        <v>0</v>
      </c>
      <c r="AA567" s="153">
        <v>415667403.95999998</v>
      </c>
      <c r="AB567" s="153">
        <v>224370253.27000001</v>
      </c>
      <c r="AC567" s="153">
        <v>113816489.48999999</v>
      </c>
      <c r="AD567" s="153">
        <v>0</v>
      </c>
      <c r="AE567" s="153">
        <v>338186742.75999999</v>
      </c>
      <c r="AF567" s="489">
        <v>68328815.670000002</v>
      </c>
    </row>
    <row r="568" spans="1:32">
      <c r="A568" s="487">
        <v>561</v>
      </c>
      <c r="B568" s="152">
        <v>5</v>
      </c>
      <c r="C568" s="152"/>
      <c r="D568" s="152" t="s">
        <v>3022</v>
      </c>
      <c r="E568" s="152" t="s">
        <v>2104</v>
      </c>
      <c r="F568" s="487">
        <v>80556301</v>
      </c>
      <c r="G568" s="152" t="s">
        <v>3023</v>
      </c>
      <c r="H568" s="488">
        <v>478027182.35000002</v>
      </c>
      <c r="I568" s="488">
        <v>122520870.66</v>
      </c>
      <c r="J568" s="152"/>
      <c r="K568" s="488">
        <v>31088537.780000001</v>
      </c>
      <c r="L568" s="152">
        <v>0</v>
      </c>
      <c r="M568" s="488">
        <v>1014944515.86</v>
      </c>
      <c r="N568" s="153">
        <v>561</v>
      </c>
      <c r="O568" s="152" t="s">
        <v>1511</v>
      </c>
      <c r="P568" s="152" t="s">
        <v>1119</v>
      </c>
      <c r="Q568" s="152" t="s">
        <v>3024</v>
      </c>
      <c r="R568" s="488"/>
      <c r="S568" s="153">
        <f t="shared" si="8"/>
        <v>631636590.78999996</v>
      </c>
      <c r="T568" s="153">
        <v>414396462.85000002</v>
      </c>
      <c r="U568" s="153">
        <v>1004352805.41</v>
      </c>
      <c r="V568" s="153">
        <v>90058395.25</v>
      </c>
      <c r="W568" s="153">
        <v>2140444254.3</v>
      </c>
      <c r="X568" s="153">
        <v>1214114074.3399999</v>
      </c>
      <c r="Y568" s="153">
        <v>1054835944.66</v>
      </c>
      <c r="Z568" s="153">
        <v>0</v>
      </c>
      <c r="AA568" s="153">
        <v>2268950019</v>
      </c>
      <c r="AB568" s="153">
        <v>1072826973.64</v>
      </c>
      <c r="AC568" s="153">
        <v>731167968.04999995</v>
      </c>
      <c r="AD568" s="153">
        <v>0</v>
      </c>
      <c r="AE568" s="153">
        <v>1803994941.6900001</v>
      </c>
      <c r="AF568" s="489">
        <v>336449312.61000001</v>
      </c>
    </row>
    <row r="569" spans="1:32">
      <c r="A569" s="487">
        <v>562</v>
      </c>
      <c r="B569" s="152">
        <v>5</v>
      </c>
      <c r="C569" s="152"/>
      <c r="D569" s="152" t="s">
        <v>3022</v>
      </c>
      <c r="E569" s="152" t="s">
        <v>2104</v>
      </c>
      <c r="F569" s="487">
        <v>80556302</v>
      </c>
      <c r="G569" s="152" t="s">
        <v>3025</v>
      </c>
      <c r="H569" s="152">
        <v>0</v>
      </c>
      <c r="I569" s="488">
        <v>512807474.82999998</v>
      </c>
      <c r="J569" s="152"/>
      <c r="K569" s="152">
        <v>0</v>
      </c>
      <c r="L569" s="487">
        <v>3767021</v>
      </c>
      <c r="M569" s="488">
        <v>731124165.49000001</v>
      </c>
      <c r="N569" s="153">
        <v>562</v>
      </c>
      <c r="O569" s="152" t="s">
        <v>1511</v>
      </c>
      <c r="P569" s="152" t="s">
        <v>1119</v>
      </c>
      <c r="Q569" s="152" t="s">
        <v>3026</v>
      </c>
      <c r="R569" s="488"/>
      <c r="S569" s="153">
        <f t="shared" si="8"/>
        <v>516574495.82999998</v>
      </c>
      <c r="T569" s="153">
        <v>214549669.66</v>
      </c>
      <c r="U569" s="153">
        <v>1007042657</v>
      </c>
      <c r="V569" s="153">
        <v>84910000</v>
      </c>
      <c r="W569" s="153">
        <v>1823076822.49</v>
      </c>
      <c r="X569" s="153">
        <v>1096867145.1600001</v>
      </c>
      <c r="Y569" s="153">
        <v>1008879850.84</v>
      </c>
      <c r="Z569" s="153">
        <v>6330737</v>
      </c>
      <c r="AA569" s="153">
        <v>2112077733</v>
      </c>
      <c r="AB569" s="153">
        <v>958682487.88</v>
      </c>
      <c r="AC569" s="153">
        <v>605245753.76999998</v>
      </c>
      <c r="AD569" s="153">
        <v>4830737</v>
      </c>
      <c r="AE569" s="153">
        <v>1568758978.6500001</v>
      </c>
      <c r="AF569" s="489">
        <v>254317843.84</v>
      </c>
    </row>
    <row r="570" spans="1:32">
      <c r="A570" s="487">
        <v>563</v>
      </c>
      <c r="B570" s="152">
        <v>5</v>
      </c>
      <c r="C570" s="152"/>
      <c r="D570" s="152" t="s">
        <v>3022</v>
      </c>
      <c r="E570" s="152" t="s">
        <v>1836</v>
      </c>
      <c r="F570" s="487">
        <v>80556401</v>
      </c>
      <c r="G570" s="152" t="s">
        <v>3027</v>
      </c>
      <c r="H570" s="488">
        <v>263079807.74000001</v>
      </c>
      <c r="I570" s="488">
        <v>46083372.659999996</v>
      </c>
      <c r="J570" s="152"/>
      <c r="K570" s="152">
        <v>0</v>
      </c>
      <c r="L570" s="487">
        <v>20000000</v>
      </c>
      <c r="M570" s="488">
        <v>478660671.04000002</v>
      </c>
      <c r="N570" s="153">
        <v>563</v>
      </c>
      <c r="O570" s="152" t="s">
        <v>1511</v>
      </c>
      <c r="P570" s="152" t="s">
        <v>1119</v>
      </c>
      <c r="Q570" s="152" t="s">
        <v>3028</v>
      </c>
      <c r="R570" s="488"/>
      <c r="S570" s="153">
        <f t="shared" si="8"/>
        <v>329163180.39999998</v>
      </c>
      <c r="T570" s="153">
        <v>149497490.63999999</v>
      </c>
      <c r="U570" s="153">
        <v>381201197.06</v>
      </c>
      <c r="V570" s="153">
        <v>48503564</v>
      </c>
      <c r="W570" s="153">
        <v>908365432.10000002</v>
      </c>
      <c r="X570" s="153">
        <v>448346347</v>
      </c>
      <c r="Y570" s="153">
        <v>542401949</v>
      </c>
      <c r="Z570" s="153">
        <v>0</v>
      </c>
      <c r="AA570" s="153">
        <v>990748296</v>
      </c>
      <c r="AB570" s="153">
        <v>299782715.92000002</v>
      </c>
      <c r="AC570" s="153">
        <v>276817851.91000003</v>
      </c>
      <c r="AD570" s="153">
        <v>0</v>
      </c>
      <c r="AE570" s="153">
        <v>576600567.83000004</v>
      </c>
      <c r="AF570" s="489">
        <v>331764864.26999998</v>
      </c>
    </row>
    <row r="571" spans="1:32">
      <c r="A571" s="487">
        <v>564</v>
      </c>
      <c r="B571" s="152">
        <v>5</v>
      </c>
      <c r="C571" s="152"/>
      <c r="D571" s="152" t="s">
        <v>3022</v>
      </c>
      <c r="E571" s="152" t="s">
        <v>1840</v>
      </c>
      <c r="F571" s="487">
        <v>80556501</v>
      </c>
      <c r="G571" s="152" t="s">
        <v>3029</v>
      </c>
      <c r="H571" s="488">
        <v>207612571.11000001</v>
      </c>
      <c r="I571" s="488">
        <v>68213432.040000007</v>
      </c>
      <c r="J571" s="152"/>
      <c r="K571" s="152">
        <v>0</v>
      </c>
      <c r="L571" s="152">
        <v>0</v>
      </c>
      <c r="M571" s="488">
        <v>381173080.98000002</v>
      </c>
      <c r="N571" s="153">
        <v>564</v>
      </c>
      <c r="O571" s="152" t="s">
        <v>1511</v>
      </c>
      <c r="P571" s="152" t="s">
        <v>1119</v>
      </c>
      <c r="Q571" s="152" t="s">
        <v>3030</v>
      </c>
      <c r="R571" s="488"/>
      <c r="S571" s="153">
        <f t="shared" si="8"/>
        <v>275826003.15000004</v>
      </c>
      <c r="T571" s="153">
        <v>105347077.83</v>
      </c>
      <c r="U571" s="153">
        <v>314490724.88</v>
      </c>
      <c r="V571" s="153">
        <v>35544422</v>
      </c>
      <c r="W571" s="153">
        <v>731208227.86000001</v>
      </c>
      <c r="X571" s="153">
        <v>428104354.54000002</v>
      </c>
      <c r="Y571" s="153">
        <v>351703388.57999998</v>
      </c>
      <c r="Z571" s="153">
        <v>0</v>
      </c>
      <c r="AA571" s="153">
        <v>779807743.12</v>
      </c>
      <c r="AB571" s="153">
        <v>351129202.69999999</v>
      </c>
      <c r="AC571" s="153">
        <v>214550064</v>
      </c>
      <c r="AD571" s="153">
        <v>0</v>
      </c>
      <c r="AE571" s="153">
        <v>565679266.70000005</v>
      </c>
      <c r="AF571" s="489">
        <v>165528961.16</v>
      </c>
    </row>
    <row r="572" spans="1:32">
      <c r="A572" s="487">
        <v>565</v>
      </c>
      <c r="B572" s="152">
        <v>5</v>
      </c>
      <c r="C572" s="152"/>
      <c r="D572" s="152" t="s">
        <v>3022</v>
      </c>
      <c r="E572" s="152" t="s">
        <v>1840</v>
      </c>
      <c r="F572" s="487">
        <v>80556502</v>
      </c>
      <c r="G572" s="152" t="s">
        <v>3031</v>
      </c>
      <c r="H572" s="488">
        <v>62724078.479999997</v>
      </c>
      <c r="I572" s="488">
        <v>20877360.32</v>
      </c>
      <c r="J572" s="152"/>
      <c r="K572" s="152">
        <v>0</v>
      </c>
      <c r="L572" s="487">
        <v>21000000</v>
      </c>
      <c r="M572" s="488">
        <v>168907219.03999999</v>
      </c>
      <c r="N572" s="153">
        <v>565</v>
      </c>
      <c r="O572" s="152" t="s">
        <v>1511</v>
      </c>
      <c r="P572" s="152" t="s">
        <v>1119</v>
      </c>
      <c r="Q572" s="152" t="s">
        <v>3032</v>
      </c>
      <c r="R572" s="488"/>
      <c r="S572" s="153">
        <f t="shared" si="8"/>
        <v>104601438.8</v>
      </c>
      <c r="T572" s="153">
        <v>64305780.240000002</v>
      </c>
      <c r="U572" s="153">
        <v>254544810</v>
      </c>
      <c r="V572" s="153">
        <v>49429000</v>
      </c>
      <c r="W572" s="153">
        <v>472881029.04000002</v>
      </c>
      <c r="X572" s="153">
        <v>275696193</v>
      </c>
      <c r="Y572" s="153">
        <v>215978273.52000001</v>
      </c>
      <c r="Z572" s="153">
        <v>0</v>
      </c>
      <c r="AA572" s="153">
        <v>491674466.51999998</v>
      </c>
      <c r="AB572" s="153">
        <v>216823689.69999999</v>
      </c>
      <c r="AC572" s="153">
        <v>160651068.19</v>
      </c>
      <c r="AD572" s="153">
        <v>0</v>
      </c>
      <c r="AE572" s="153">
        <v>377474757.88999999</v>
      </c>
      <c r="AF572" s="489">
        <v>95406271.150000006</v>
      </c>
    </row>
    <row r="573" spans="1:32">
      <c r="A573" s="487">
        <v>566</v>
      </c>
      <c r="B573" s="152">
        <v>5</v>
      </c>
      <c r="C573" s="152"/>
      <c r="D573" s="152" t="s">
        <v>3022</v>
      </c>
      <c r="E573" s="152" t="s">
        <v>1840</v>
      </c>
      <c r="F573" s="487">
        <v>80556503</v>
      </c>
      <c r="G573" s="152" t="s">
        <v>3033</v>
      </c>
      <c r="H573" s="487">
        <v>20601194</v>
      </c>
      <c r="I573" s="488">
        <v>19549896.800000001</v>
      </c>
      <c r="J573" s="152"/>
      <c r="K573" s="152">
        <v>0</v>
      </c>
      <c r="L573" s="487">
        <v>2200000</v>
      </c>
      <c r="M573" s="488">
        <v>141605719.97999999</v>
      </c>
      <c r="N573" s="153">
        <v>566</v>
      </c>
      <c r="O573" s="152" t="s">
        <v>1511</v>
      </c>
      <c r="P573" s="152" t="s">
        <v>1119</v>
      </c>
      <c r="Q573" s="152" t="s">
        <v>3034</v>
      </c>
      <c r="R573" s="488"/>
      <c r="S573" s="153">
        <f t="shared" si="8"/>
        <v>42351090.799999997</v>
      </c>
      <c r="T573" s="153">
        <v>99254629.180000007</v>
      </c>
      <c r="U573" s="153">
        <v>333431216.5</v>
      </c>
      <c r="V573" s="153">
        <v>39802494</v>
      </c>
      <c r="W573" s="153">
        <v>514839430.48000002</v>
      </c>
      <c r="X573" s="153">
        <v>300904540</v>
      </c>
      <c r="Y573" s="153">
        <v>237526004</v>
      </c>
      <c r="Z573" s="153">
        <v>0</v>
      </c>
      <c r="AA573" s="153">
        <v>538430544</v>
      </c>
      <c r="AB573" s="153">
        <v>272743804.30000001</v>
      </c>
      <c r="AC573" s="153">
        <v>213095478</v>
      </c>
      <c r="AD573" s="153">
        <v>0</v>
      </c>
      <c r="AE573" s="153">
        <v>485839282.30000001</v>
      </c>
      <c r="AF573" s="489">
        <v>29000148.18</v>
      </c>
    </row>
    <row r="574" spans="1:32">
      <c r="A574" s="487">
        <v>567</v>
      </c>
      <c r="B574" s="152">
        <v>5</v>
      </c>
      <c r="C574" s="152"/>
      <c r="D574" s="152" t="s">
        <v>3022</v>
      </c>
      <c r="E574" s="152" t="s">
        <v>1840</v>
      </c>
      <c r="F574" s="487">
        <v>80556504</v>
      </c>
      <c r="G574" s="152" t="s">
        <v>3035</v>
      </c>
      <c r="H574" s="488">
        <v>59087468.659999996</v>
      </c>
      <c r="I574" s="488">
        <v>21640116.640000001</v>
      </c>
      <c r="J574" s="152"/>
      <c r="K574" s="152">
        <v>0</v>
      </c>
      <c r="L574" s="152">
        <v>0</v>
      </c>
      <c r="M574" s="488">
        <v>158756275.27000001</v>
      </c>
      <c r="N574" s="153">
        <v>567</v>
      </c>
      <c r="O574" s="152" t="s">
        <v>1511</v>
      </c>
      <c r="P574" s="152" t="s">
        <v>1119</v>
      </c>
      <c r="Q574" s="152" t="s">
        <v>3036</v>
      </c>
      <c r="R574" s="488"/>
      <c r="S574" s="153">
        <f t="shared" si="8"/>
        <v>80727585.299999997</v>
      </c>
      <c r="T574" s="153">
        <v>78028689.969999999</v>
      </c>
      <c r="U574" s="153">
        <v>324533000</v>
      </c>
      <c r="V574" s="153">
        <v>41132000</v>
      </c>
      <c r="W574" s="153">
        <v>524421275.26999998</v>
      </c>
      <c r="X574" s="153">
        <v>317913483</v>
      </c>
      <c r="Y574" s="153">
        <v>231662877</v>
      </c>
      <c r="Z574" s="153">
        <v>0</v>
      </c>
      <c r="AA574" s="153">
        <v>549576360</v>
      </c>
      <c r="AB574" s="153">
        <v>266251403</v>
      </c>
      <c r="AC574" s="153">
        <v>168990287</v>
      </c>
      <c r="AD574" s="153">
        <v>0</v>
      </c>
      <c r="AE574" s="153">
        <v>435241690</v>
      </c>
      <c r="AF574" s="489">
        <v>89179585.269999996</v>
      </c>
    </row>
    <row r="575" spans="1:32">
      <c r="A575" s="487">
        <v>568</v>
      </c>
      <c r="B575" s="152">
        <v>5</v>
      </c>
      <c r="C575" s="152"/>
      <c r="D575" s="152" t="s">
        <v>3022</v>
      </c>
      <c r="E575" s="152" t="s">
        <v>1840</v>
      </c>
      <c r="F575" s="487">
        <v>80556505</v>
      </c>
      <c r="G575" s="152" t="s">
        <v>3037</v>
      </c>
      <c r="H575" s="488">
        <v>127200752.33</v>
      </c>
      <c r="I575" s="488">
        <v>33002669.699999999</v>
      </c>
      <c r="J575" s="152"/>
      <c r="K575" s="152">
        <v>0</v>
      </c>
      <c r="L575" s="152">
        <v>0</v>
      </c>
      <c r="M575" s="487">
        <v>250972035</v>
      </c>
      <c r="N575" s="153">
        <v>568</v>
      </c>
      <c r="O575" s="152" t="s">
        <v>1511</v>
      </c>
      <c r="P575" s="152" t="s">
        <v>1119</v>
      </c>
      <c r="Q575" s="152" t="s">
        <v>3038</v>
      </c>
      <c r="R575" s="487"/>
      <c r="S575" s="153">
        <f t="shared" si="8"/>
        <v>160203422.03</v>
      </c>
      <c r="T575" s="153">
        <v>90768612.969999999</v>
      </c>
      <c r="U575" s="153">
        <v>250830196.19999999</v>
      </c>
      <c r="V575" s="153">
        <v>28776120</v>
      </c>
      <c r="W575" s="153">
        <v>530578351.19999999</v>
      </c>
      <c r="X575" s="153">
        <v>316748540</v>
      </c>
      <c r="Y575" s="153">
        <v>247297016</v>
      </c>
      <c r="Z575" s="153">
        <v>0</v>
      </c>
      <c r="AA575" s="153">
        <v>564045556</v>
      </c>
      <c r="AB575" s="153">
        <v>227508065.88</v>
      </c>
      <c r="AC575" s="153">
        <v>144478631</v>
      </c>
      <c r="AD575" s="153">
        <v>0</v>
      </c>
      <c r="AE575" s="153">
        <v>371986696.88</v>
      </c>
      <c r="AF575" s="489">
        <v>158591654.31999999</v>
      </c>
    </row>
    <row r="576" spans="1:32">
      <c r="A576" s="487">
        <v>569</v>
      </c>
      <c r="B576" s="152">
        <v>5</v>
      </c>
      <c r="C576" s="152"/>
      <c r="D576" s="152" t="s">
        <v>3022</v>
      </c>
      <c r="E576" s="152" t="s">
        <v>1840</v>
      </c>
      <c r="F576" s="487">
        <v>80556506</v>
      </c>
      <c r="G576" s="152" t="s">
        <v>3039</v>
      </c>
      <c r="H576" s="488">
        <v>80300640.599999994</v>
      </c>
      <c r="I576" s="488">
        <v>50591712.5</v>
      </c>
      <c r="J576" s="152"/>
      <c r="K576" s="152">
        <v>0</v>
      </c>
      <c r="L576" s="152">
        <v>0</v>
      </c>
      <c r="M576" s="488">
        <v>202976513.94999999</v>
      </c>
      <c r="N576" s="153">
        <v>569</v>
      </c>
      <c r="O576" s="152" t="s">
        <v>1511</v>
      </c>
      <c r="P576" s="152" t="s">
        <v>1119</v>
      </c>
      <c r="Q576" s="152" t="s">
        <v>3040</v>
      </c>
      <c r="R576" s="488"/>
      <c r="S576" s="153">
        <f t="shared" si="8"/>
        <v>130892353.09999999</v>
      </c>
      <c r="T576" s="153">
        <v>72084160.849999994</v>
      </c>
      <c r="U576" s="153">
        <v>356463810</v>
      </c>
      <c r="V576" s="153">
        <v>44202000</v>
      </c>
      <c r="W576" s="153">
        <v>603642323.95000005</v>
      </c>
      <c r="X576" s="153">
        <v>350631290</v>
      </c>
      <c r="Y576" s="153">
        <v>263231018</v>
      </c>
      <c r="Z576" s="153">
        <v>0</v>
      </c>
      <c r="AA576" s="153">
        <v>613862308</v>
      </c>
      <c r="AB576" s="153">
        <v>286813174.72000003</v>
      </c>
      <c r="AC576" s="153">
        <v>216536645.44</v>
      </c>
      <c r="AD576" s="153">
        <v>0</v>
      </c>
      <c r="AE576" s="153">
        <v>503349820.16000003</v>
      </c>
      <c r="AF576" s="489">
        <v>100292503.79000001</v>
      </c>
    </row>
    <row r="577" spans="1:32">
      <c r="A577" s="487">
        <v>570</v>
      </c>
      <c r="B577" s="152">
        <v>5</v>
      </c>
      <c r="C577" s="152"/>
      <c r="D577" s="152" t="s">
        <v>3022</v>
      </c>
      <c r="E577" s="152" t="s">
        <v>1840</v>
      </c>
      <c r="F577" s="487">
        <v>80556507</v>
      </c>
      <c r="G577" s="152" t="s">
        <v>3041</v>
      </c>
      <c r="H577" s="488">
        <v>42974701.590000004</v>
      </c>
      <c r="I577" s="488">
        <v>8140129.7599999998</v>
      </c>
      <c r="J577" s="152"/>
      <c r="K577" s="152">
        <v>0</v>
      </c>
      <c r="L577" s="487">
        <v>30000000</v>
      </c>
      <c r="M577" s="488">
        <v>150023188.49000001</v>
      </c>
      <c r="N577" s="153">
        <v>570</v>
      </c>
      <c r="O577" s="152" t="s">
        <v>1511</v>
      </c>
      <c r="P577" s="152" t="s">
        <v>1119</v>
      </c>
      <c r="Q577" s="152" t="s">
        <v>3042</v>
      </c>
      <c r="R577" s="488"/>
      <c r="S577" s="153">
        <f t="shared" si="8"/>
        <v>81114831.349999994</v>
      </c>
      <c r="T577" s="153">
        <v>68908357.140000001</v>
      </c>
      <c r="U577" s="153">
        <v>322895810</v>
      </c>
      <c r="V577" s="153">
        <v>53593597</v>
      </c>
      <c r="W577" s="153">
        <v>526512595.49000001</v>
      </c>
      <c r="X577" s="153">
        <v>302841969.72000003</v>
      </c>
      <c r="Y577" s="153">
        <v>235110667</v>
      </c>
      <c r="Z577" s="153">
        <v>0</v>
      </c>
      <c r="AA577" s="153">
        <v>537952636.72000003</v>
      </c>
      <c r="AB577" s="153">
        <v>268100293.43000001</v>
      </c>
      <c r="AC577" s="153">
        <v>199204950.66</v>
      </c>
      <c r="AD577" s="153">
        <v>0</v>
      </c>
      <c r="AE577" s="153">
        <v>467305244.08999997</v>
      </c>
      <c r="AF577" s="489">
        <v>59207351.399999999</v>
      </c>
    </row>
    <row r="578" spans="1:32">
      <c r="A578" s="487">
        <v>571</v>
      </c>
      <c r="B578" s="152">
        <v>5</v>
      </c>
      <c r="C578" s="152"/>
      <c r="D578" s="152" t="s">
        <v>3043</v>
      </c>
      <c r="E578" s="152" t="s">
        <v>2104</v>
      </c>
      <c r="F578" s="487">
        <v>80557301</v>
      </c>
      <c r="G578" s="152" t="s">
        <v>3044</v>
      </c>
      <c r="H578" s="488">
        <v>155738638.88999999</v>
      </c>
      <c r="I578" s="488">
        <v>272261530.97000003</v>
      </c>
      <c r="J578" s="152"/>
      <c r="K578" s="152">
        <v>0</v>
      </c>
      <c r="L578" s="487">
        <v>172702000</v>
      </c>
      <c r="M578" s="488">
        <v>938703765.03999996</v>
      </c>
      <c r="N578" s="153">
        <v>571</v>
      </c>
      <c r="O578" s="152" t="s">
        <v>1511</v>
      </c>
      <c r="P578" s="152" t="s">
        <v>1121</v>
      </c>
      <c r="Q578" s="152" t="s">
        <v>3045</v>
      </c>
      <c r="R578" s="488"/>
      <c r="S578" s="153">
        <f t="shared" si="8"/>
        <v>600702169.86000001</v>
      </c>
      <c r="T578" s="153">
        <v>338001595.18000001</v>
      </c>
      <c r="U578" s="153">
        <v>893138854</v>
      </c>
      <c r="V578" s="153">
        <v>89224000</v>
      </c>
      <c r="W578" s="153">
        <v>1921066619.04</v>
      </c>
      <c r="X578" s="153">
        <v>898199820.05999994</v>
      </c>
      <c r="Y578" s="153">
        <v>813193118.83000004</v>
      </c>
      <c r="Z578" s="153">
        <v>31000000</v>
      </c>
      <c r="AA578" s="153">
        <v>1742392938.8900001</v>
      </c>
      <c r="AB578" s="153">
        <v>775945536.04999995</v>
      </c>
      <c r="AC578" s="153">
        <v>637641864.44000006</v>
      </c>
      <c r="AD578" s="153">
        <v>30958868.789999999</v>
      </c>
      <c r="AE578" s="153">
        <v>1444546269.28</v>
      </c>
      <c r="AF578" s="489">
        <v>476520349.75999999</v>
      </c>
    </row>
    <row r="579" spans="1:32">
      <c r="A579" s="487">
        <v>572</v>
      </c>
      <c r="B579" s="152">
        <v>5</v>
      </c>
      <c r="C579" s="152"/>
      <c r="D579" s="152" t="s">
        <v>3043</v>
      </c>
      <c r="E579" s="152" t="s">
        <v>1836</v>
      </c>
      <c r="F579" s="487">
        <v>80557401</v>
      </c>
      <c r="G579" s="152" t="s">
        <v>3046</v>
      </c>
      <c r="H579" s="152">
        <v>0</v>
      </c>
      <c r="I579" s="487">
        <v>57915187</v>
      </c>
      <c r="J579" s="152"/>
      <c r="K579" s="152">
        <v>0</v>
      </c>
      <c r="L579" s="487">
        <v>34738974</v>
      </c>
      <c r="M579" s="488">
        <v>341710118.88999999</v>
      </c>
      <c r="N579" s="153">
        <v>572</v>
      </c>
      <c r="O579" s="152" t="s">
        <v>1511</v>
      </c>
      <c r="P579" s="152" t="s">
        <v>1121</v>
      </c>
      <c r="Q579" s="152" t="s">
        <v>3047</v>
      </c>
      <c r="R579" s="488"/>
      <c r="S579" s="153">
        <f t="shared" si="8"/>
        <v>92654161</v>
      </c>
      <c r="T579" s="153">
        <v>249055957.88999999</v>
      </c>
      <c r="U579" s="153">
        <v>610183260.33000004</v>
      </c>
      <c r="V579" s="153">
        <v>68939000</v>
      </c>
      <c r="W579" s="153">
        <v>1020832379.22</v>
      </c>
      <c r="X579" s="153">
        <v>562860747</v>
      </c>
      <c r="Y579" s="153">
        <v>598446529</v>
      </c>
      <c r="Z579" s="153">
        <v>0</v>
      </c>
      <c r="AA579" s="153">
        <v>1161307276</v>
      </c>
      <c r="AB579" s="153">
        <v>471171523.92000002</v>
      </c>
      <c r="AC579" s="153">
        <v>453311330.56999999</v>
      </c>
      <c r="AD579" s="153">
        <v>0</v>
      </c>
      <c r="AE579" s="153">
        <v>924482854.49000001</v>
      </c>
      <c r="AF579" s="489">
        <v>96349524.730000004</v>
      </c>
    </row>
    <row r="580" spans="1:32">
      <c r="A580" s="487">
        <v>573</v>
      </c>
      <c r="B580" s="152">
        <v>5</v>
      </c>
      <c r="C580" s="152"/>
      <c r="D580" s="152" t="s">
        <v>3043</v>
      </c>
      <c r="E580" s="152" t="s">
        <v>1840</v>
      </c>
      <c r="F580" s="487">
        <v>80557501</v>
      </c>
      <c r="G580" s="152" t="s">
        <v>3048</v>
      </c>
      <c r="H580" s="488">
        <v>126134146.67</v>
      </c>
      <c r="I580" s="488">
        <v>27926021.940000001</v>
      </c>
      <c r="J580" s="152"/>
      <c r="K580" s="152">
        <v>0</v>
      </c>
      <c r="L580" s="487">
        <v>4245925</v>
      </c>
      <c r="M580" s="488">
        <v>272330105.89999998</v>
      </c>
      <c r="N580" s="153">
        <v>573</v>
      </c>
      <c r="O580" s="152" t="s">
        <v>1511</v>
      </c>
      <c r="P580" s="152" t="s">
        <v>1121</v>
      </c>
      <c r="Q580" s="152" t="s">
        <v>3049</v>
      </c>
      <c r="R580" s="488"/>
      <c r="S580" s="153">
        <f t="shared" si="8"/>
        <v>158306093.61000001</v>
      </c>
      <c r="T580" s="153">
        <v>114024012.29000001</v>
      </c>
      <c r="U580" s="153">
        <v>531134082</v>
      </c>
      <c r="V580" s="153">
        <v>94316000</v>
      </c>
      <c r="W580" s="153">
        <v>897780187.89999998</v>
      </c>
      <c r="X580" s="153">
        <v>551548521.76999998</v>
      </c>
      <c r="Y580" s="153">
        <v>372238378.98000002</v>
      </c>
      <c r="Z580" s="153">
        <v>0</v>
      </c>
      <c r="AA580" s="153">
        <v>923786900.75</v>
      </c>
      <c r="AB580" s="153">
        <v>462410074.05000001</v>
      </c>
      <c r="AC580" s="153">
        <v>276157373.32999998</v>
      </c>
      <c r="AD580" s="153">
        <v>0</v>
      </c>
      <c r="AE580" s="153">
        <v>738567447.38</v>
      </c>
      <c r="AF580" s="489">
        <v>159212740.52000001</v>
      </c>
    </row>
    <row r="581" spans="1:32">
      <c r="A581" s="487">
        <v>574</v>
      </c>
      <c r="B581" s="152">
        <v>5</v>
      </c>
      <c r="C581" s="152"/>
      <c r="D581" s="152" t="s">
        <v>3043</v>
      </c>
      <c r="E581" s="152" t="s">
        <v>1840</v>
      </c>
      <c r="F581" s="487">
        <v>80557502</v>
      </c>
      <c r="G581" s="152" t="s">
        <v>3050</v>
      </c>
      <c r="H581" s="488">
        <v>130010304.94</v>
      </c>
      <c r="I581" s="487">
        <v>24561212</v>
      </c>
      <c r="J581" s="152"/>
      <c r="K581" s="152">
        <v>0</v>
      </c>
      <c r="L581" s="152">
        <v>0</v>
      </c>
      <c r="M581" s="488">
        <v>234599139.56999999</v>
      </c>
      <c r="N581" s="153">
        <v>574</v>
      </c>
      <c r="O581" s="152" t="s">
        <v>1511</v>
      </c>
      <c r="P581" s="152" t="s">
        <v>1121</v>
      </c>
      <c r="Q581" s="152" t="s">
        <v>3051</v>
      </c>
      <c r="R581" s="488"/>
      <c r="S581" s="153">
        <f t="shared" si="8"/>
        <v>154571516.94</v>
      </c>
      <c r="T581" s="153">
        <v>80027622.629999995</v>
      </c>
      <c r="U581" s="153">
        <v>320167560.5</v>
      </c>
      <c r="V581" s="153">
        <v>48947953.5</v>
      </c>
      <c r="W581" s="153">
        <v>603714653.57000005</v>
      </c>
      <c r="X581" s="153">
        <v>304008270</v>
      </c>
      <c r="Y581" s="153">
        <v>353289033.94</v>
      </c>
      <c r="Z581" s="153">
        <v>0</v>
      </c>
      <c r="AA581" s="153">
        <v>657297303.94000006</v>
      </c>
      <c r="AB581" s="153">
        <v>236555506</v>
      </c>
      <c r="AC581" s="153">
        <v>221613144</v>
      </c>
      <c r="AD581" s="153">
        <v>0</v>
      </c>
      <c r="AE581" s="153">
        <v>458168650</v>
      </c>
      <c r="AF581" s="489">
        <v>145546003.56999999</v>
      </c>
    </row>
    <row r="582" spans="1:32">
      <c r="A582" s="487">
        <v>575</v>
      </c>
      <c r="B582" s="152">
        <v>5</v>
      </c>
      <c r="C582" s="152"/>
      <c r="D582" s="152" t="s">
        <v>3043</v>
      </c>
      <c r="E582" s="152" t="s">
        <v>1840</v>
      </c>
      <c r="F582" s="487">
        <v>80557503</v>
      </c>
      <c r="G582" s="152" t="s">
        <v>3052</v>
      </c>
      <c r="H582" s="487">
        <v>151738415</v>
      </c>
      <c r="I582" s="487">
        <v>5956414</v>
      </c>
      <c r="J582" s="152"/>
      <c r="K582" s="152">
        <v>0</v>
      </c>
      <c r="L582" s="152">
        <v>0</v>
      </c>
      <c r="M582" s="487">
        <v>274570920</v>
      </c>
      <c r="N582" s="153">
        <v>575</v>
      </c>
      <c r="O582" s="152" t="s">
        <v>1511</v>
      </c>
      <c r="P582" s="152" t="s">
        <v>1121</v>
      </c>
      <c r="Q582" s="152" t="s">
        <v>3053</v>
      </c>
      <c r="R582" s="487"/>
      <c r="S582" s="153">
        <f t="shared" si="8"/>
        <v>157694829</v>
      </c>
      <c r="T582" s="153">
        <v>116876091</v>
      </c>
      <c r="U582" s="153">
        <v>335802696</v>
      </c>
      <c r="V582" s="153">
        <v>37588000</v>
      </c>
      <c r="W582" s="153">
        <v>647961616</v>
      </c>
      <c r="X582" s="153">
        <v>373492085</v>
      </c>
      <c r="Y582" s="153">
        <v>316468998</v>
      </c>
      <c r="Z582" s="153">
        <v>0</v>
      </c>
      <c r="AA582" s="153">
        <v>689961083</v>
      </c>
      <c r="AB582" s="153">
        <v>296124861.64999998</v>
      </c>
      <c r="AC582" s="153">
        <v>202952858</v>
      </c>
      <c r="AD582" s="153">
        <v>0</v>
      </c>
      <c r="AE582" s="153">
        <v>499077719.64999998</v>
      </c>
      <c r="AF582" s="489">
        <v>148883896.34999999</v>
      </c>
    </row>
    <row r="583" spans="1:32">
      <c r="A583" s="487">
        <v>576</v>
      </c>
      <c r="B583" s="152">
        <v>5</v>
      </c>
      <c r="C583" s="152"/>
      <c r="D583" s="152" t="s">
        <v>3043</v>
      </c>
      <c r="E583" s="152" t="s">
        <v>1840</v>
      </c>
      <c r="F583" s="487">
        <v>80557504</v>
      </c>
      <c r="G583" s="152" t="s">
        <v>3054</v>
      </c>
      <c r="H583" s="488">
        <v>7033105.54</v>
      </c>
      <c r="I583" s="488">
        <v>6316712.4900000002</v>
      </c>
      <c r="J583" s="152"/>
      <c r="K583" s="152">
        <v>0</v>
      </c>
      <c r="L583" s="487">
        <v>14429974</v>
      </c>
      <c r="M583" s="488">
        <v>122007357.20999999</v>
      </c>
      <c r="N583" s="153">
        <v>576</v>
      </c>
      <c r="O583" s="152" t="s">
        <v>1511</v>
      </c>
      <c r="P583" s="152" t="s">
        <v>1121</v>
      </c>
      <c r="Q583" s="152" t="s">
        <v>3055</v>
      </c>
      <c r="R583" s="488"/>
      <c r="S583" s="153">
        <f t="shared" si="8"/>
        <v>27779792.030000001</v>
      </c>
      <c r="T583" s="153">
        <v>94227565.180000007</v>
      </c>
      <c r="U583" s="153">
        <v>276447712.89999998</v>
      </c>
      <c r="V583" s="153">
        <v>34995238</v>
      </c>
      <c r="W583" s="153">
        <v>433450308.11000001</v>
      </c>
      <c r="X583" s="153">
        <v>367784429</v>
      </c>
      <c r="Y583" s="153">
        <v>240022621</v>
      </c>
      <c r="Z583" s="153">
        <v>0</v>
      </c>
      <c r="AA583" s="153">
        <v>607807050</v>
      </c>
      <c r="AB583" s="153">
        <v>301615184.88</v>
      </c>
      <c r="AC583" s="153">
        <v>110876497.8</v>
      </c>
      <c r="AD583" s="153">
        <v>0</v>
      </c>
      <c r="AE583" s="153">
        <v>412491682.68000001</v>
      </c>
      <c r="AF583" s="489">
        <v>20958625.43</v>
      </c>
    </row>
    <row r="584" spans="1:32">
      <c r="A584" s="487">
        <v>577</v>
      </c>
      <c r="B584" s="152">
        <v>5</v>
      </c>
      <c r="C584" s="152"/>
      <c r="D584" s="152" t="s">
        <v>3043</v>
      </c>
      <c r="E584" s="152" t="s">
        <v>1840</v>
      </c>
      <c r="F584" s="487">
        <v>80557505</v>
      </c>
      <c r="G584" s="152" t="s">
        <v>3056</v>
      </c>
      <c r="H584" s="488">
        <v>147537146.52000001</v>
      </c>
      <c r="I584" s="488">
        <v>63556578.149999999</v>
      </c>
      <c r="J584" s="152"/>
      <c r="K584" s="152">
        <v>0</v>
      </c>
      <c r="L584" s="152">
        <v>0</v>
      </c>
      <c r="M584" s="488">
        <v>323068267.07999998</v>
      </c>
      <c r="N584" s="153">
        <v>577</v>
      </c>
      <c r="O584" s="152" t="s">
        <v>1511</v>
      </c>
      <c r="P584" s="152" t="s">
        <v>1121</v>
      </c>
      <c r="Q584" s="152" t="s">
        <v>3057</v>
      </c>
      <c r="R584" s="488"/>
      <c r="S584" s="153">
        <f t="shared" si="8"/>
        <v>211093724.67000002</v>
      </c>
      <c r="T584" s="153">
        <v>111974542.41</v>
      </c>
      <c r="U584" s="153">
        <v>475291080</v>
      </c>
      <c r="V584" s="153">
        <v>42334000</v>
      </c>
      <c r="W584" s="153">
        <v>840693347.08000004</v>
      </c>
      <c r="X584" s="153">
        <v>417422300</v>
      </c>
      <c r="Y584" s="153">
        <v>408933544.51999998</v>
      </c>
      <c r="Z584" s="153">
        <v>0</v>
      </c>
      <c r="AA584" s="153">
        <v>826355844.51999998</v>
      </c>
      <c r="AB584" s="153">
        <v>331796153.99000001</v>
      </c>
      <c r="AC584" s="153">
        <v>277448754.5</v>
      </c>
      <c r="AD584" s="153">
        <v>0</v>
      </c>
      <c r="AE584" s="153">
        <v>609244908.49000001</v>
      </c>
      <c r="AF584" s="489">
        <v>231448438.59</v>
      </c>
    </row>
    <row r="585" spans="1:32">
      <c r="A585" s="487">
        <v>578</v>
      </c>
      <c r="B585" s="152">
        <v>5</v>
      </c>
      <c r="C585" s="152"/>
      <c r="D585" s="152" t="s">
        <v>3043</v>
      </c>
      <c r="E585" s="152" t="s">
        <v>1840</v>
      </c>
      <c r="F585" s="487">
        <v>80557506</v>
      </c>
      <c r="G585" s="152" t="s">
        <v>3058</v>
      </c>
      <c r="H585" s="152">
        <v>0</v>
      </c>
      <c r="I585" s="488">
        <v>229876977.34999999</v>
      </c>
      <c r="J585" s="152"/>
      <c r="K585" s="152">
        <v>0</v>
      </c>
      <c r="L585" s="152">
        <v>0</v>
      </c>
      <c r="M585" s="488">
        <v>387376977.35000002</v>
      </c>
      <c r="N585" s="153">
        <v>578</v>
      </c>
      <c r="O585" s="152" t="s">
        <v>1511</v>
      </c>
      <c r="P585" s="152" t="s">
        <v>1121</v>
      </c>
      <c r="Q585" s="152" t="s">
        <v>3059</v>
      </c>
      <c r="R585" s="488"/>
      <c r="S585" s="153">
        <f t="shared" ref="S585:S648" si="9">H585+I585+K585+L585</f>
        <v>229876977.34999999</v>
      </c>
      <c r="T585" s="153">
        <v>157500000</v>
      </c>
      <c r="U585" s="153">
        <v>552487350</v>
      </c>
      <c r="V585" s="153">
        <v>47913122</v>
      </c>
      <c r="W585" s="153">
        <v>987777449.35000002</v>
      </c>
      <c r="X585" s="153">
        <v>571295820</v>
      </c>
      <c r="Y585" s="153">
        <v>367721342</v>
      </c>
      <c r="Z585" s="153">
        <v>0</v>
      </c>
      <c r="AA585" s="153">
        <v>939017162</v>
      </c>
      <c r="AB585" s="153">
        <v>475001164.89999998</v>
      </c>
      <c r="AC585" s="153">
        <v>294734536</v>
      </c>
      <c r="AD585" s="153">
        <v>0</v>
      </c>
      <c r="AE585" s="153">
        <v>769735700.89999998</v>
      </c>
      <c r="AF585" s="489">
        <v>218041748.44999999</v>
      </c>
    </row>
    <row r="586" spans="1:32">
      <c r="A586" s="487">
        <v>579</v>
      </c>
      <c r="B586" s="152">
        <v>5</v>
      </c>
      <c r="C586" s="152"/>
      <c r="D586" s="152" t="s">
        <v>3060</v>
      </c>
      <c r="E586" s="152" t="s">
        <v>1836</v>
      </c>
      <c r="F586" s="487">
        <v>80558401</v>
      </c>
      <c r="G586" s="152" t="s">
        <v>3061</v>
      </c>
      <c r="H586" s="488">
        <v>113588878.48999999</v>
      </c>
      <c r="I586" s="488">
        <v>31338617.079999998</v>
      </c>
      <c r="J586" s="152"/>
      <c r="K586" s="152">
        <v>0</v>
      </c>
      <c r="L586" s="487">
        <v>7000000</v>
      </c>
      <c r="M586" s="488">
        <v>297912173.27999997</v>
      </c>
      <c r="N586" s="153">
        <v>579</v>
      </c>
      <c r="O586" s="152" t="s">
        <v>1511</v>
      </c>
      <c r="P586" s="152" t="s">
        <v>1122</v>
      </c>
      <c r="Q586" s="152" t="s">
        <v>3062</v>
      </c>
      <c r="R586" s="488"/>
      <c r="S586" s="153">
        <f t="shared" si="9"/>
        <v>151927495.56999999</v>
      </c>
      <c r="T586" s="153">
        <v>145984677.71000001</v>
      </c>
      <c r="U586" s="153">
        <v>564058307</v>
      </c>
      <c r="V586" s="153">
        <v>50924000</v>
      </c>
      <c r="W586" s="153">
        <v>912894480.27999997</v>
      </c>
      <c r="X586" s="153">
        <v>582160540</v>
      </c>
      <c r="Y586" s="153">
        <v>320113337</v>
      </c>
      <c r="Z586" s="153">
        <v>0</v>
      </c>
      <c r="AA586" s="153">
        <v>902273877</v>
      </c>
      <c r="AB586" s="153">
        <v>492450850.75</v>
      </c>
      <c r="AC586" s="153">
        <v>273979077</v>
      </c>
      <c r="AD586" s="153">
        <v>0</v>
      </c>
      <c r="AE586" s="153">
        <v>766429927.75</v>
      </c>
      <c r="AF586" s="489">
        <v>146464552.53</v>
      </c>
    </row>
    <row r="587" spans="1:32">
      <c r="A587" s="487">
        <v>580</v>
      </c>
      <c r="B587" s="152">
        <v>5</v>
      </c>
      <c r="C587" s="152"/>
      <c r="D587" s="152" t="s">
        <v>3060</v>
      </c>
      <c r="E587" s="152" t="s">
        <v>1836</v>
      </c>
      <c r="F587" s="487">
        <v>80558402</v>
      </c>
      <c r="G587" s="152" t="s">
        <v>3063</v>
      </c>
      <c r="H587" s="488">
        <v>112907684.53</v>
      </c>
      <c r="I587" s="487">
        <v>18569143</v>
      </c>
      <c r="J587" s="152"/>
      <c r="K587" s="152">
        <v>0</v>
      </c>
      <c r="L587" s="152">
        <v>0</v>
      </c>
      <c r="M587" s="488">
        <v>226007509.22999999</v>
      </c>
      <c r="N587" s="153">
        <v>580</v>
      </c>
      <c r="O587" s="152" t="s">
        <v>1511</v>
      </c>
      <c r="P587" s="152" t="s">
        <v>1122</v>
      </c>
      <c r="Q587" s="152" t="s">
        <v>3064</v>
      </c>
      <c r="R587" s="488"/>
      <c r="S587" s="153">
        <f t="shared" si="9"/>
        <v>131476827.53</v>
      </c>
      <c r="T587" s="153">
        <v>94530681.700000003</v>
      </c>
      <c r="U587" s="153">
        <v>431847000</v>
      </c>
      <c r="V587" s="153">
        <v>50493000</v>
      </c>
      <c r="W587" s="153">
        <v>708347509.23000002</v>
      </c>
      <c r="X587" s="153">
        <v>401761780</v>
      </c>
      <c r="Y587" s="153">
        <v>390994211</v>
      </c>
      <c r="Z587" s="153">
        <v>0</v>
      </c>
      <c r="AA587" s="153">
        <v>792755991</v>
      </c>
      <c r="AB587" s="153">
        <v>348149246.01999998</v>
      </c>
      <c r="AC587" s="153">
        <v>218557155</v>
      </c>
      <c r="AD587" s="153">
        <v>0</v>
      </c>
      <c r="AE587" s="153">
        <v>566706401.01999998</v>
      </c>
      <c r="AF587" s="489">
        <v>141641108.21000001</v>
      </c>
    </row>
    <row r="588" spans="1:32">
      <c r="A588" s="487">
        <v>581</v>
      </c>
      <c r="B588" s="152">
        <v>5</v>
      </c>
      <c r="C588" s="152"/>
      <c r="D588" s="152" t="s">
        <v>3060</v>
      </c>
      <c r="E588" s="152" t="s">
        <v>1836</v>
      </c>
      <c r="F588" s="487">
        <v>80558403</v>
      </c>
      <c r="G588" s="152" t="s">
        <v>3065</v>
      </c>
      <c r="H588" s="488">
        <v>86757850.849999994</v>
      </c>
      <c r="I588" s="488">
        <v>39778827.759999998</v>
      </c>
      <c r="J588" s="152"/>
      <c r="K588" s="152">
        <v>0</v>
      </c>
      <c r="L588" s="152">
        <v>0</v>
      </c>
      <c r="M588" s="487">
        <v>258486220</v>
      </c>
      <c r="N588" s="153">
        <v>581</v>
      </c>
      <c r="O588" s="152" t="s">
        <v>1511</v>
      </c>
      <c r="P588" s="152" t="s">
        <v>1122</v>
      </c>
      <c r="Q588" s="152" t="s">
        <v>3066</v>
      </c>
      <c r="R588" s="487"/>
      <c r="S588" s="153">
        <f t="shared" si="9"/>
        <v>126536678.60999998</v>
      </c>
      <c r="T588" s="153">
        <v>131949541.39</v>
      </c>
      <c r="U588" s="153">
        <v>477819966</v>
      </c>
      <c r="V588" s="153">
        <v>52453481</v>
      </c>
      <c r="W588" s="153">
        <v>788759667</v>
      </c>
      <c r="X588" s="153">
        <v>456372490</v>
      </c>
      <c r="Y588" s="153">
        <v>401813277</v>
      </c>
      <c r="Z588" s="153">
        <v>0</v>
      </c>
      <c r="AA588" s="153">
        <v>858185767</v>
      </c>
      <c r="AB588" s="153">
        <v>377002275.79000002</v>
      </c>
      <c r="AC588" s="153">
        <v>283951664</v>
      </c>
      <c r="AD588" s="153">
        <v>0</v>
      </c>
      <c r="AE588" s="153">
        <v>660953939.78999996</v>
      </c>
      <c r="AF588" s="489">
        <v>127805727.20999999</v>
      </c>
    </row>
    <row r="589" spans="1:32">
      <c r="A589" s="487">
        <v>582</v>
      </c>
      <c r="B589" s="152">
        <v>5</v>
      </c>
      <c r="C589" s="152"/>
      <c r="D589" s="152" t="s">
        <v>3060</v>
      </c>
      <c r="E589" s="152" t="s">
        <v>1836</v>
      </c>
      <c r="F589" s="487">
        <v>80558404</v>
      </c>
      <c r="G589" s="152" t="s">
        <v>3067</v>
      </c>
      <c r="H589" s="487">
        <v>50675310</v>
      </c>
      <c r="I589" s="488">
        <v>130473301.73</v>
      </c>
      <c r="J589" s="152"/>
      <c r="K589" s="152">
        <v>0</v>
      </c>
      <c r="L589" s="152">
        <v>0</v>
      </c>
      <c r="M589" s="488">
        <v>318733020.25999999</v>
      </c>
      <c r="N589" s="153">
        <v>582</v>
      </c>
      <c r="O589" s="152" t="s">
        <v>1511</v>
      </c>
      <c r="P589" s="152" t="s">
        <v>1122</v>
      </c>
      <c r="Q589" s="152" t="s">
        <v>3068</v>
      </c>
      <c r="R589" s="488"/>
      <c r="S589" s="153">
        <f t="shared" si="9"/>
        <v>181148611.73000002</v>
      </c>
      <c r="T589" s="153">
        <v>137584408.53</v>
      </c>
      <c r="U589" s="153">
        <v>551162080</v>
      </c>
      <c r="V589" s="153">
        <v>58285500</v>
      </c>
      <c r="W589" s="153">
        <v>928180600.25999999</v>
      </c>
      <c r="X589" s="153">
        <v>582647400</v>
      </c>
      <c r="Y589" s="153">
        <v>330579520</v>
      </c>
      <c r="Z589" s="153">
        <v>0</v>
      </c>
      <c r="AA589" s="153">
        <v>913226920</v>
      </c>
      <c r="AB589" s="153">
        <v>514945932.31999999</v>
      </c>
      <c r="AC589" s="153">
        <v>228293880.30000001</v>
      </c>
      <c r="AD589" s="153">
        <v>0</v>
      </c>
      <c r="AE589" s="153">
        <v>743239812.62</v>
      </c>
      <c r="AF589" s="489">
        <v>184940787.63999999</v>
      </c>
    </row>
    <row r="590" spans="1:32">
      <c r="A590" s="487">
        <v>583</v>
      </c>
      <c r="B590" s="152">
        <v>5</v>
      </c>
      <c r="C590" s="152"/>
      <c r="D590" s="152" t="s">
        <v>3060</v>
      </c>
      <c r="E590" s="152" t="s">
        <v>1836</v>
      </c>
      <c r="F590" s="487">
        <v>80558405</v>
      </c>
      <c r="G590" s="152" t="s">
        <v>3069</v>
      </c>
      <c r="H590" s="487">
        <v>118409452</v>
      </c>
      <c r="I590" s="488">
        <v>23027288.48</v>
      </c>
      <c r="J590" s="152"/>
      <c r="K590" s="152">
        <v>0</v>
      </c>
      <c r="L590" s="152">
        <v>0</v>
      </c>
      <c r="M590" s="488">
        <v>255576547.44999999</v>
      </c>
      <c r="N590" s="153">
        <v>583</v>
      </c>
      <c r="O590" s="152" t="s">
        <v>1511</v>
      </c>
      <c r="P590" s="152" t="s">
        <v>1122</v>
      </c>
      <c r="Q590" s="152" t="s">
        <v>3070</v>
      </c>
      <c r="R590" s="488"/>
      <c r="S590" s="153">
        <f t="shared" si="9"/>
        <v>141436740.47999999</v>
      </c>
      <c r="T590" s="153">
        <v>114139806.97</v>
      </c>
      <c r="U590" s="153">
        <v>434488679</v>
      </c>
      <c r="V590" s="153">
        <v>50778000</v>
      </c>
      <c r="W590" s="153">
        <v>740843226.45000005</v>
      </c>
      <c r="X590" s="153">
        <v>420172312</v>
      </c>
      <c r="Y590" s="153">
        <v>346495810</v>
      </c>
      <c r="Z590" s="153">
        <v>0</v>
      </c>
      <c r="AA590" s="153">
        <v>766668122</v>
      </c>
      <c r="AB590" s="153">
        <v>350002001</v>
      </c>
      <c r="AC590" s="153">
        <v>233930227</v>
      </c>
      <c r="AD590" s="153">
        <v>0</v>
      </c>
      <c r="AE590" s="153">
        <v>583932228</v>
      </c>
      <c r="AF590" s="489">
        <v>156910998.44999999</v>
      </c>
    </row>
    <row r="591" spans="1:32">
      <c r="A591" s="487">
        <v>584</v>
      </c>
      <c r="B591" s="152">
        <v>5</v>
      </c>
      <c r="C591" s="152"/>
      <c r="D591" s="152" t="s">
        <v>3060</v>
      </c>
      <c r="E591" s="152" t="s">
        <v>1836</v>
      </c>
      <c r="F591" s="487">
        <v>80558406</v>
      </c>
      <c r="G591" s="152" t="s">
        <v>3071</v>
      </c>
      <c r="H591" s="488">
        <v>67101150.200000003</v>
      </c>
      <c r="I591" s="488">
        <v>29552558.100000001</v>
      </c>
      <c r="J591" s="152"/>
      <c r="K591" s="152">
        <v>0</v>
      </c>
      <c r="L591" s="487">
        <v>7000000</v>
      </c>
      <c r="M591" s="488">
        <v>222689236.77000001</v>
      </c>
      <c r="N591" s="153">
        <v>584</v>
      </c>
      <c r="O591" s="152" t="s">
        <v>1511</v>
      </c>
      <c r="P591" s="152" t="s">
        <v>1122</v>
      </c>
      <c r="Q591" s="152" t="s">
        <v>3072</v>
      </c>
      <c r="R591" s="488"/>
      <c r="S591" s="153">
        <f t="shared" si="9"/>
        <v>103653708.30000001</v>
      </c>
      <c r="T591" s="153">
        <v>119035528.47</v>
      </c>
      <c r="U591" s="153">
        <v>511776540</v>
      </c>
      <c r="V591" s="153">
        <v>54690000</v>
      </c>
      <c r="W591" s="153">
        <v>789155776.76999998</v>
      </c>
      <c r="X591" s="153">
        <v>439838620</v>
      </c>
      <c r="Y591" s="153">
        <v>363465340</v>
      </c>
      <c r="Z591" s="153">
        <v>0</v>
      </c>
      <c r="AA591" s="153">
        <v>803303960</v>
      </c>
      <c r="AB591" s="153">
        <v>380291892.47000003</v>
      </c>
      <c r="AC591" s="153">
        <v>242168435.96000001</v>
      </c>
      <c r="AD591" s="153">
        <v>0</v>
      </c>
      <c r="AE591" s="153">
        <v>622460328.42999995</v>
      </c>
      <c r="AF591" s="489">
        <v>166695448.34</v>
      </c>
    </row>
    <row r="592" spans="1:32">
      <c r="A592" s="487">
        <v>585</v>
      </c>
      <c r="B592" s="152">
        <v>5</v>
      </c>
      <c r="C592" s="152"/>
      <c r="D592" s="152" t="s">
        <v>3060</v>
      </c>
      <c r="E592" s="152" t="s">
        <v>1840</v>
      </c>
      <c r="F592" s="487">
        <v>80558501</v>
      </c>
      <c r="G592" s="152" t="s">
        <v>3073</v>
      </c>
      <c r="H592" s="488">
        <v>51459169.299999997</v>
      </c>
      <c r="I592" s="488">
        <v>17708228.440000001</v>
      </c>
      <c r="J592" s="152"/>
      <c r="K592" s="152">
        <v>0</v>
      </c>
      <c r="L592" s="152">
        <v>0</v>
      </c>
      <c r="M592" s="488">
        <v>118537646.95</v>
      </c>
      <c r="N592" s="153">
        <v>585</v>
      </c>
      <c r="O592" s="152" t="s">
        <v>1511</v>
      </c>
      <c r="P592" s="152" t="s">
        <v>1122</v>
      </c>
      <c r="Q592" s="152" t="s">
        <v>3074</v>
      </c>
      <c r="R592" s="488"/>
      <c r="S592" s="153">
        <f t="shared" si="9"/>
        <v>69167397.739999995</v>
      </c>
      <c r="T592" s="153">
        <v>49370249.210000001</v>
      </c>
      <c r="U592" s="153">
        <v>371634620</v>
      </c>
      <c r="V592" s="153">
        <v>36546500</v>
      </c>
      <c r="W592" s="153">
        <v>526718766.94999999</v>
      </c>
      <c r="X592" s="153">
        <v>313948760</v>
      </c>
      <c r="Y592" s="153">
        <v>240463000</v>
      </c>
      <c r="Z592" s="153">
        <v>0</v>
      </c>
      <c r="AA592" s="153">
        <v>554411760</v>
      </c>
      <c r="AB592" s="153">
        <v>257703666.53</v>
      </c>
      <c r="AC592" s="153">
        <v>182808718</v>
      </c>
      <c r="AD592" s="153">
        <v>0</v>
      </c>
      <c r="AE592" s="153">
        <v>440512384.52999997</v>
      </c>
      <c r="AF592" s="489">
        <v>86206382.420000002</v>
      </c>
    </row>
    <row r="593" spans="1:32">
      <c r="A593" s="487">
        <v>586</v>
      </c>
      <c r="B593" s="152">
        <v>5</v>
      </c>
      <c r="C593" s="152"/>
      <c r="D593" s="152" t="s">
        <v>3060</v>
      </c>
      <c r="E593" s="152" t="s">
        <v>1840</v>
      </c>
      <c r="F593" s="487">
        <v>80558502</v>
      </c>
      <c r="G593" s="152" t="s">
        <v>3075</v>
      </c>
      <c r="H593" s="487">
        <v>10000000</v>
      </c>
      <c r="I593" s="488">
        <v>32481135.420000002</v>
      </c>
      <c r="J593" s="152"/>
      <c r="K593" s="152">
        <v>0</v>
      </c>
      <c r="L593" s="152">
        <v>0</v>
      </c>
      <c r="M593" s="488">
        <v>127969271.2</v>
      </c>
      <c r="N593" s="153">
        <v>586</v>
      </c>
      <c r="O593" s="152" t="s">
        <v>1511</v>
      </c>
      <c r="P593" s="152" t="s">
        <v>1122</v>
      </c>
      <c r="Q593" s="152" t="s">
        <v>3076</v>
      </c>
      <c r="R593" s="488"/>
      <c r="S593" s="153">
        <f t="shared" si="9"/>
        <v>42481135.420000002</v>
      </c>
      <c r="T593" s="153">
        <v>85488135.780000001</v>
      </c>
      <c r="U593" s="153">
        <v>539359580</v>
      </c>
      <c r="V593" s="153">
        <v>55596500</v>
      </c>
      <c r="W593" s="153">
        <v>722925351.20000005</v>
      </c>
      <c r="X593" s="153">
        <v>412664260</v>
      </c>
      <c r="Y593" s="153">
        <v>364663320</v>
      </c>
      <c r="Z593" s="153">
        <v>0</v>
      </c>
      <c r="AA593" s="153">
        <v>777327580</v>
      </c>
      <c r="AB593" s="153">
        <v>354184746.38</v>
      </c>
      <c r="AC593" s="153">
        <v>240046371.81</v>
      </c>
      <c r="AD593" s="153">
        <v>0</v>
      </c>
      <c r="AE593" s="153">
        <v>594231118.19000006</v>
      </c>
      <c r="AF593" s="489">
        <v>128694233.01000001</v>
      </c>
    </row>
    <row r="594" spans="1:32">
      <c r="A594" s="487">
        <v>587</v>
      </c>
      <c r="B594" s="152">
        <v>6</v>
      </c>
      <c r="C594" s="152"/>
      <c r="D594" s="152" t="s">
        <v>3077</v>
      </c>
      <c r="E594" s="152" t="s">
        <v>1836</v>
      </c>
      <c r="F594" s="487">
        <v>80659401</v>
      </c>
      <c r="G594" s="152" t="s">
        <v>3078</v>
      </c>
      <c r="H594" s="488">
        <v>12768350.039999999</v>
      </c>
      <c r="I594" s="488">
        <v>35501305.399999999</v>
      </c>
      <c r="J594" s="152"/>
      <c r="K594" s="152">
        <v>0</v>
      </c>
      <c r="L594" s="152">
        <v>0</v>
      </c>
      <c r="M594" s="488">
        <v>147150208.27000001</v>
      </c>
      <c r="N594" s="153">
        <v>587</v>
      </c>
      <c r="O594" s="152" t="s">
        <v>3079</v>
      </c>
      <c r="P594" s="152" t="s">
        <v>1116</v>
      </c>
      <c r="Q594" s="152" t="s">
        <v>3080</v>
      </c>
      <c r="R594" s="488"/>
      <c r="S594" s="153">
        <f t="shared" si="9"/>
        <v>48269655.439999998</v>
      </c>
      <c r="T594" s="153">
        <v>98880552.829999998</v>
      </c>
      <c r="U594" s="153">
        <v>467139350</v>
      </c>
      <c r="V594" s="153">
        <v>64568000</v>
      </c>
      <c r="W594" s="153">
        <v>678857558.26999998</v>
      </c>
      <c r="X594" s="153">
        <v>596954381</v>
      </c>
      <c r="Y594" s="153">
        <v>484714000</v>
      </c>
      <c r="Z594" s="153">
        <v>0</v>
      </c>
      <c r="AA594" s="153">
        <v>1081668381</v>
      </c>
      <c r="AB594" s="153">
        <v>537195745.78999996</v>
      </c>
      <c r="AC594" s="153">
        <v>128884666</v>
      </c>
      <c r="AD594" s="153">
        <v>0</v>
      </c>
      <c r="AE594" s="153">
        <v>666080411.78999996</v>
      </c>
      <c r="AF594" s="489">
        <v>12777146.48</v>
      </c>
    </row>
    <row r="595" spans="1:32">
      <c r="A595" s="487">
        <v>588</v>
      </c>
      <c r="B595" s="152">
        <v>6</v>
      </c>
      <c r="C595" s="152"/>
      <c r="D595" s="152" t="s">
        <v>3077</v>
      </c>
      <c r="E595" s="152" t="s">
        <v>1836</v>
      </c>
      <c r="F595" s="487">
        <v>80659402</v>
      </c>
      <c r="G595" s="152" t="s">
        <v>3081</v>
      </c>
      <c r="H595" s="488">
        <v>37821367.920000002</v>
      </c>
      <c r="I595" s="488">
        <v>29510577.969999999</v>
      </c>
      <c r="J595" s="152"/>
      <c r="K595" s="152">
        <v>0</v>
      </c>
      <c r="L595" s="152">
        <v>0</v>
      </c>
      <c r="M595" s="488">
        <v>137376752.13999999</v>
      </c>
      <c r="N595" s="153">
        <v>588</v>
      </c>
      <c r="O595" s="152" t="s">
        <v>3079</v>
      </c>
      <c r="P595" s="152" t="s">
        <v>1116</v>
      </c>
      <c r="Q595" s="152" t="s">
        <v>3082</v>
      </c>
      <c r="R595" s="488"/>
      <c r="S595" s="153">
        <f t="shared" si="9"/>
        <v>67331945.890000001</v>
      </c>
      <c r="T595" s="153">
        <v>70044806.25</v>
      </c>
      <c r="U595" s="153">
        <v>466774540.19999999</v>
      </c>
      <c r="V595" s="153">
        <v>101193000</v>
      </c>
      <c r="W595" s="153">
        <v>705344292.34000003</v>
      </c>
      <c r="X595" s="153">
        <v>334531783</v>
      </c>
      <c r="Y595" s="153">
        <v>385926860</v>
      </c>
      <c r="Z595" s="153">
        <v>0</v>
      </c>
      <c r="AA595" s="153">
        <v>720458643</v>
      </c>
      <c r="AB595" s="153">
        <v>315518977.5</v>
      </c>
      <c r="AC595" s="153">
        <v>377233626</v>
      </c>
      <c r="AD595" s="153">
        <v>0</v>
      </c>
      <c r="AE595" s="153">
        <v>692752603.5</v>
      </c>
      <c r="AF595" s="489">
        <v>12591688.84</v>
      </c>
    </row>
    <row r="596" spans="1:32">
      <c r="A596" s="487">
        <v>589</v>
      </c>
      <c r="B596" s="152">
        <v>6</v>
      </c>
      <c r="C596" s="152"/>
      <c r="D596" s="152" t="s">
        <v>3077</v>
      </c>
      <c r="E596" s="152" t="s">
        <v>1836</v>
      </c>
      <c r="F596" s="487">
        <v>80659403</v>
      </c>
      <c r="G596" s="152" t="s">
        <v>3083</v>
      </c>
      <c r="H596" s="488">
        <v>36174595.799999997</v>
      </c>
      <c r="I596" s="488">
        <v>16408562.789999999</v>
      </c>
      <c r="J596" s="152"/>
      <c r="K596" s="152">
        <v>0</v>
      </c>
      <c r="L596" s="152">
        <v>0</v>
      </c>
      <c r="M596" s="488">
        <v>132076755.14</v>
      </c>
      <c r="N596" s="153">
        <v>589</v>
      </c>
      <c r="O596" s="152" t="s">
        <v>3079</v>
      </c>
      <c r="P596" s="152" t="s">
        <v>1116</v>
      </c>
      <c r="Q596" s="152" t="s">
        <v>3084</v>
      </c>
      <c r="R596" s="488"/>
      <c r="S596" s="153">
        <f t="shared" si="9"/>
        <v>52583158.589999996</v>
      </c>
      <c r="T596" s="153">
        <v>79493596.549999997</v>
      </c>
      <c r="U596" s="153">
        <v>582615723.60000002</v>
      </c>
      <c r="V596" s="153">
        <v>62936365</v>
      </c>
      <c r="W596" s="153">
        <v>777628843.74000001</v>
      </c>
      <c r="X596" s="153">
        <v>459409860</v>
      </c>
      <c r="Y596" s="153">
        <v>337552210</v>
      </c>
      <c r="Z596" s="153">
        <v>0</v>
      </c>
      <c r="AA596" s="153">
        <v>796962070</v>
      </c>
      <c r="AB596" s="153">
        <v>403516738.27999997</v>
      </c>
      <c r="AC596" s="153">
        <v>219907690</v>
      </c>
      <c r="AD596" s="153">
        <v>0</v>
      </c>
      <c r="AE596" s="153">
        <v>623424428.27999997</v>
      </c>
      <c r="AF596" s="489">
        <v>154204415.46000001</v>
      </c>
    </row>
    <row r="597" spans="1:32">
      <c r="A597" s="487">
        <v>590</v>
      </c>
      <c r="B597" s="152">
        <v>6</v>
      </c>
      <c r="C597" s="152"/>
      <c r="D597" s="152" t="s">
        <v>3077</v>
      </c>
      <c r="E597" s="152" t="s">
        <v>1840</v>
      </c>
      <c r="F597" s="487">
        <v>80659501</v>
      </c>
      <c r="G597" s="152" t="s">
        <v>3085</v>
      </c>
      <c r="H597" s="488">
        <v>49424436.770000003</v>
      </c>
      <c r="I597" s="488">
        <v>6300587.2000000002</v>
      </c>
      <c r="J597" s="152"/>
      <c r="K597" s="152">
        <v>0</v>
      </c>
      <c r="L597" s="152">
        <v>0</v>
      </c>
      <c r="M597" s="488">
        <v>108128393.08</v>
      </c>
      <c r="N597" s="153">
        <v>590</v>
      </c>
      <c r="O597" s="152" t="s">
        <v>3079</v>
      </c>
      <c r="P597" s="152" t="s">
        <v>1116</v>
      </c>
      <c r="Q597" s="152" t="s">
        <v>2986</v>
      </c>
      <c r="R597" s="488"/>
      <c r="S597" s="153">
        <f t="shared" si="9"/>
        <v>55725023.970000006</v>
      </c>
      <c r="T597" s="153">
        <v>52403369.109999999</v>
      </c>
      <c r="U597" s="153">
        <v>371468080</v>
      </c>
      <c r="V597" s="153">
        <v>34206000</v>
      </c>
      <c r="W597" s="153">
        <v>513802473.07999998</v>
      </c>
      <c r="X597" s="153">
        <v>356336308.94999999</v>
      </c>
      <c r="Y597" s="153">
        <v>183875802</v>
      </c>
      <c r="Z597" s="153">
        <v>0</v>
      </c>
      <c r="AA597" s="153">
        <v>540212110.95000005</v>
      </c>
      <c r="AB597" s="153">
        <v>339787025.24000001</v>
      </c>
      <c r="AC597" s="153">
        <v>161428268</v>
      </c>
      <c r="AD597" s="153">
        <v>0</v>
      </c>
      <c r="AE597" s="153">
        <v>501215293.24000001</v>
      </c>
      <c r="AF597" s="489">
        <v>12587179.84</v>
      </c>
    </row>
    <row r="598" spans="1:32">
      <c r="A598" s="487">
        <v>591</v>
      </c>
      <c r="B598" s="152">
        <v>6</v>
      </c>
      <c r="C598" s="152"/>
      <c r="D598" s="152" t="s">
        <v>3077</v>
      </c>
      <c r="E598" s="152" t="s">
        <v>1840</v>
      </c>
      <c r="F598" s="487">
        <v>80659502</v>
      </c>
      <c r="G598" s="152" t="s">
        <v>3086</v>
      </c>
      <c r="H598" s="152">
        <v>0</v>
      </c>
      <c r="I598" s="488">
        <v>15366352.289999999</v>
      </c>
      <c r="J598" s="152"/>
      <c r="K598" s="152">
        <v>0</v>
      </c>
      <c r="L598" s="152">
        <v>0</v>
      </c>
      <c r="M598" s="488">
        <v>75935348.239999995</v>
      </c>
      <c r="N598" s="153">
        <v>591</v>
      </c>
      <c r="O598" s="152" t="s">
        <v>3079</v>
      </c>
      <c r="P598" s="152" t="s">
        <v>1116</v>
      </c>
      <c r="Q598" s="152" t="s">
        <v>3087</v>
      </c>
      <c r="R598" s="488"/>
      <c r="S598" s="153">
        <f t="shared" si="9"/>
        <v>15366352.289999999</v>
      </c>
      <c r="T598" s="153">
        <v>60568995.950000003</v>
      </c>
      <c r="U598" s="153">
        <v>318499350</v>
      </c>
      <c r="V598" s="153">
        <v>40520000</v>
      </c>
      <c r="W598" s="153">
        <v>434954698.24000001</v>
      </c>
      <c r="X598" s="153">
        <v>316818573</v>
      </c>
      <c r="Y598" s="153">
        <v>131843003</v>
      </c>
      <c r="Z598" s="153">
        <v>300000</v>
      </c>
      <c r="AA598" s="153">
        <v>448961576</v>
      </c>
      <c r="AB598" s="153">
        <v>256905006.00999999</v>
      </c>
      <c r="AC598" s="153">
        <v>101417217</v>
      </c>
      <c r="AD598" s="153">
        <v>0</v>
      </c>
      <c r="AE598" s="153">
        <v>358322223.00999999</v>
      </c>
      <c r="AF598" s="489">
        <v>76632475.230000004</v>
      </c>
    </row>
    <row r="599" spans="1:32">
      <c r="A599" s="487">
        <v>592</v>
      </c>
      <c r="B599" s="152">
        <v>6</v>
      </c>
      <c r="C599" s="152"/>
      <c r="D599" s="152" t="s">
        <v>3077</v>
      </c>
      <c r="E599" s="152" t="s">
        <v>1840</v>
      </c>
      <c r="F599" s="487">
        <v>80659503</v>
      </c>
      <c r="G599" s="152" t="s">
        <v>3088</v>
      </c>
      <c r="H599" s="488">
        <v>22146821.390000001</v>
      </c>
      <c r="I599" s="488">
        <v>4788311.12</v>
      </c>
      <c r="J599" s="152"/>
      <c r="K599" s="152">
        <v>0</v>
      </c>
      <c r="L599" s="152">
        <v>0</v>
      </c>
      <c r="M599" s="488">
        <v>95868287.390000001</v>
      </c>
      <c r="N599" s="153">
        <v>592</v>
      </c>
      <c r="O599" s="152" t="s">
        <v>3079</v>
      </c>
      <c r="P599" s="152" t="s">
        <v>1116</v>
      </c>
      <c r="Q599" s="152" t="s">
        <v>3089</v>
      </c>
      <c r="R599" s="488"/>
      <c r="S599" s="153">
        <f t="shared" si="9"/>
        <v>26935132.510000002</v>
      </c>
      <c r="T599" s="153">
        <v>68933154.879999995</v>
      </c>
      <c r="U599" s="153">
        <v>347639080</v>
      </c>
      <c r="V599" s="153">
        <v>22152000</v>
      </c>
      <c r="W599" s="153">
        <v>465659367.38999999</v>
      </c>
      <c r="X599" s="153">
        <v>341040450</v>
      </c>
      <c r="Y599" s="153">
        <v>137210000</v>
      </c>
      <c r="Z599" s="153">
        <v>5000000</v>
      </c>
      <c r="AA599" s="153">
        <v>483250450</v>
      </c>
      <c r="AB599" s="153">
        <v>310402717.19999999</v>
      </c>
      <c r="AC599" s="153">
        <v>102704550</v>
      </c>
      <c r="AD599" s="153">
        <v>2085000</v>
      </c>
      <c r="AE599" s="153">
        <v>415192267.19999999</v>
      </c>
      <c r="AF599" s="489">
        <v>50467100.189999998</v>
      </c>
    </row>
    <row r="600" spans="1:32">
      <c r="A600" s="487">
        <v>593</v>
      </c>
      <c r="B600" s="152">
        <v>6</v>
      </c>
      <c r="C600" s="152"/>
      <c r="D600" s="152" t="s">
        <v>3090</v>
      </c>
      <c r="E600" s="152" t="s">
        <v>1836</v>
      </c>
      <c r="F600" s="487">
        <v>80660401</v>
      </c>
      <c r="G600" s="152" t="s">
        <v>3091</v>
      </c>
      <c r="H600" s="488">
        <v>106678214.28</v>
      </c>
      <c r="I600" s="487">
        <v>7911520</v>
      </c>
      <c r="J600" s="152"/>
      <c r="K600" s="152">
        <v>0</v>
      </c>
      <c r="L600" s="152">
        <v>0</v>
      </c>
      <c r="M600" s="488">
        <v>209605579.86000001</v>
      </c>
      <c r="N600" s="153">
        <v>593</v>
      </c>
      <c r="O600" s="152" t="s">
        <v>3079</v>
      </c>
      <c r="P600" s="152" t="s">
        <v>1120</v>
      </c>
      <c r="Q600" s="152" t="s">
        <v>3092</v>
      </c>
      <c r="R600" s="488"/>
      <c r="S600" s="153">
        <f t="shared" si="9"/>
        <v>114589734.28</v>
      </c>
      <c r="T600" s="153">
        <v>95015845.579999998</v>
      </c>
      <c r="U600" s="153">
        <v>382744390</v>
      </c>
      <c r="V600" s="153">
        <v>37515079</v>
      </c>
      <c r="W600" s="153">
        <v>629865048.86000001</v>
      </c>
      <c r="X600" s="153">
        <v>377678643</v>
      </c>
      <c r="Y600" s="153">
        <v>280145500.98000002</v>
      </c>
      <c r="Z600" s="153">
        <v>0</v>
      </c>
      <c r="AA600" s="153">
        <v>657824143.98000002</v>
      </c>
      <c r="AB600" s="153">
        <v>270957065</v>
      </c>
      <c r="AC600" s="153">
        <v>149260297.49000001</v>
      </c>
      <c r="AD600" s="153">
        <v>0</v>
      </c>
      <c r="AE600" s="153">
        <v>420217362.49000001</v>
      </c>
      <c r="AF600" s="489">
        <v>209647686.37</v>
      </c>
    </row>
    <row r="601" spans="1:32">
      <c r="A601" s="487">
        <v>594</v>
      </c>
      <c r="B601" s="152">
        <v>6</v>
      </c>
      <c r="C601" s="152"/>
      <c r="D601" s="152" t="s">
        <v>3090</v>
      </c>
      <c r="E601" s="152" t="s">
        <v>1836</v>
      </c>
      <c r="F601" s="487">
        <v>80660402</v>
      </c>
      <c r="G601" s="152" t="s">
        <v>3093</v>
      </c>
      <c r="H601" s="488">
        <v>174226690.66</v>
      </c>
      <c r="I601" s="488">
        <v>9982528.1400000006</v>
      </c>
      <c r="J601" s="152"/>
      <c r="K601" s="152">
        <v>0</v>
      </c>
      <c r="L601" s="152">
        <v>0</v>
      </c>
      <c r="M601" s="488">
        <v>268563435.01999998</v>
      </c>
      <c r="N601" s="153">
        <v>594</v>
      </c>
      <c r="O601" s="152" t="s">
        <v>3079</v>
      </c>
      <c r="P601" s="152" t="s">
        <v>1120</v>
      </c>
      <c r="Q601" s="152" t="s">
        <v>3094</v>
      </c>
      <c r="R601" s="488"/>
      <c r="S601" s="153">
        <f t="shared" si="9"/>
        <v>184209218.80000001</v>
      </c>
      <c r="T601" s="153">
        <v>84354216.219999999</v>
      </c>
      <c r="U601" s="153">
        <v>415817764.30000001</v>
      </c>
      <c r="V601" s="153">
        <v>23610645</v>
      </c>
      <c r="W601" s="153">
        <v>707991844.32000005</v>
      </c>
      <c r="X601" s="153">
        <v>481479530</v>
      </c>
      <c r="Y601" s="153">
        <v>309550690.66000003</v>
      </c>
      <c r="Z601" s="153">
        <v>0</v>
      </c>
      <c r="AA601" s="153">
        <v>791030220.65999997</v>
      </c>
      <c r="AB601" s="153">
        <v>369146153.30000001</v>
      </c>
      <c r="AC601" s="153">
        <v>159602432</v>
      </c>
      <c r="AD601" s="153">
        <v>0</v>
      </c>
      <c r="AE601" s="153">
        <v>528748585.30000001</v>
      </c>
      <c r="AF601" s="489">
        <v>179243259.02000001</v>
      </c>
    </row>
    <row r="602" spans="1:32">
      <c r="A602" s="487">
        <v>595</v>
      </c>
      <c r="B602" s="152">
        <v>6</v>
      </c>
      <c r="C602" s="152"/>
      <c r="D602" s="152" t="s">
        <v>3090</v>
      </c>
      <c r="E602" s="152" t="s">
        <v>1836</v>
      </c>
      <c r="F602" s="487">
        <v>80660403</v>
      </c>
      <c r="G602" s="152" t="s">
        <v>3095</v>
      </c>
      <c r="H602" s="488">
        <v>54919217.890000001</v>
      </c>
      <c r="I602" s="488">
        <v>4490025.1500000004</v>
      </c>
      <c r="J602" s="152"/>
      <c r="K602" s="152">
        <v>0</v>
      </c>
      <c r="L602" s="152">
        <v>0</v>
      </c>
      <c r="M602" s="488">
        <v>144052474.31999999</v>
      </c>
      <c r="N602" s="153">
        <v>595</v>
      </c>
      <c r="O602" s="152" t="s">
        <v>3079</v>
      </c>
      <c r="P602" s="152" t="s">
        <v>1120</v>
      </c>
      <c r="Q602" s="152" t="s">
        <v>3096</v>
      </c>
      <c r="R602" s="488"/>
      <c r="S602" s="153">
        <f t="shared" si="9"/>
        <v>59409243.039999999</v>
      </c>
      <c r="T602" s="153">
        <v>84643231.280000001</v>
      </c>
      <c r="U602" s="153">
        <v>450846000</v>
      </c>
      <c r="V602" s="153">
        <v>35361125</v>
      </c>
      <c r="W602" s="153">
        <v>630259599.32000005</v>
      </c>
      <c r="X602" s="153">
        <v>427070495</v>
      </c>
      <c r="Y602" s="153">
        <v>319864490</v>
      </c>
      <c r="Z602" s="153">
        <v>0</v>
      </c>
      <c r="AA602" s="153">
        <v>746934985</v>
      </c>
      <c r="AB602" s="153">
        <v>300966210.14999998</v>
      </c>
      <c r="AC602" s="153">
        <v>148269757.19999999</v>
      </c>
      <c r="AD602" s="153">
        <v>0</v>
      </c>
      <c r="AE602" s="153">
        <v>449235967.35000002</v>
      </c>
      <c r="AF602" s="489">
        <v>181023631.97</v>
      </c>
    </row>
    <row r="603" spans="1:32">
      <c r="A603" s="487">
        <v>596</v>
      </c>
      <c r="B603" s="152">
        <v>6</v>
      </c>
      <c r="C603" s="152"/>
      <c r="D603" s="152" t="s">
        <v>3090</v>
      </c>
      <c r="E603" s="152" t="s">
        <v>1840</v>
      </c>
      <c r="F603" s="487">
        <v>80660501</v>
      </c>
      <c r="G603" s="152" t="s">
        <v>3097</v>
      </c>
      <c r="H603" s="488">
        <v>33170977.190000001</v>
      </c>
      <c r="I603" s="488">
        <v>4060971.37</v>
      </c>
      <c r="J603" s="152"/>
      <c r="K603" s="152">
        <v>0</v>
      </c>
      <c r="L603" s="152">
        <v>0</v>
      </c>
      <c r="M603" s="488">
        <v>92564136.25</v>
      </c>
      <c r="N603" s="153">
        <v>596</v>
      </c>
      <c r="O603" s="152" t="s">
        <v>3079</v>
      </c>
      <c r="P603" s="152" t="s">
        <v>1120</v>
      </c>
      <c r="Q603" s="152" t="s">
        <v>3098</v>
      </c>
      <c r="R603" s="488"/>
      <c r="S603" s="153">
        <f t="shared" si="9"/>
        <v>37231948.560000002</v>
      </c>
      <c r="T603" s="153">
        <v>55332187.689999998</v>
      </c>
      <c r="U603" s="153">
        <v>216354916</v>
      </c>
      <c r="V603" s="153">
        <v>28483064</v>
      </c>
      <c r="W603" s="153">
        <v>337402116.25</v>
      </c>
      <c r="X603" s="153">
        <v>237666240</v>
      </c>
      <c r="Y603" s="153">
        <v>149372000</v>
      </c>
      <c r="Z603" s="153">
        <v>0</v>
      </c>
      <c r="AA603" s="153">
        <v>387038240</v>
      </c>
      <c r="AB603" s="153">
        <v>191557593.09</v>
      </c>
      <c r="AC603" s="153">
        <v>113311967</v>
      </c>
      <c r="AD603" s="153">
        <v>0</v>
      </c>
      <c r="AE603" s="153">
        <v>304869560.08999997</v>
      </c>
      <c r="AF603" s="489">
        <v>32532556.16</v>
      </c>
    </row>
    <row r="604" spans="1:32">
      <c r="A604" s="487">
        <v>597</v>
      </c>
      <c r="B604" s="152">
        <v>6</v>
      </c>
      <c r="C604" s="152"/>
      <c r="D604" s="152" t="s">
        <v>3090</v>
      </c>
      <c r="E604" s="152" t="s">
        <v>1840</v>
      </c>
      <c r="F604" s="487">
        <v>80660502</v>
      </c>
      <c r="G604" s="152" t="s">
        <v>3099</v>
      </c>
      <c r="H604" s="488">
        <v>110538154.53</v>
      </c>
      <c r="I604" s="487">
        <v>8169066</v>
      </c>
      <c r="J604" s="152"/>
      <c r="K604" s="152">
        <v>0</v>
      </c>
      <c r="L604" s="152">
        <v>0</v>
      </c>
      <c r="M604" s="488">
        <v>196363989.78999999</v>
      </c>
      <c r="N604" s="153">
        <v>597</v>
      </c>
      <c r="O604" s="152" t="s">
        <v>3079</v>
      </c>
      <c r="P604" s="152" t="s">
        <v>1120</v>
      </c>
      <c r="Q604" s="152" t="s">
        <v>3100</v>
      </c>
      <c r="R604" s="488"/>
      <c r="S604" s="153">
        <f t="shared" si="9"/>
        <v>118707220.53</v>
      </c>
      <c r="T604" s="153">
        <v>77656769.260000005</v>
      </c>
      <c r="U604" s="153">
        <v>312260620.19999999</v>
      </c>
      <c r="V604" s="153">
        <v>23720385</v>
      </c>
      <c r="W604" s="153">
        <v>532344994.99000001</v>
      </c>
      <c r="X604" s="153">
        <v>350483810</v>
      </c>
      <c r="Y604" s="153">
        <v>262358000</v>
      </c>
      <c r="Z604" s="153">
        <v>0</v>
      </c>
      <c r="AA604" s="153">
        <v>612841810</v>
      </c>
      <c r="AB604" s="153">
        <v>296475636.10000002</v>
      </c>
      <c r="AC604" s="153">
        <v>181163697</v>
      </c>
      <c r="AD604" s="153">
        <v>0</v>
      </c>
      <c r="AE604" s="153">
        <v>477639333.10000002</v>
      </c>
      <c r="AF604" s="489">
        <v>54705661.890000001</v>
      </c>
    </row>
    <row r="605" spans="1:32">
      <c r="A605" s="487">
        <v>598</v>
      </c>
      <c r="B605" s="152">
        <v>6</v>
      </c>
      <c r="C605" s="152"/>
      <c r="D605" s="152" t="s">
        <v>3090</v>
      </c>
      <c r="E605" s="152" t="s">
        <v>1840</v>
      </c>
      <c r="F605" s="487">
        <v>80660503</v>
      </c>
      <c r="G605" s="152" t="s">
        <v>3101</v>
      </c>
      <c r="H605" s="488">
        <v>53950755.399999999</v>
      </c>
      <c r="I605" s="488">
        <v>5692072.6399999997</v>
      </c>
      <c r="J605" s="152"/>
      <c r="K605" s="152">
        <v>0</v>
      </c>
      <c r="L605" s="487">
        <v>107970</v>
      </c>
      <c r="M605" s="488">
        <v>125933382.98</v>
      </c>
      <c r="N605" s="153">
        <v>598</v>
      </c>
      <c r="O605" s="152" t="s">
        <v>3079</v>
      </c>
      <c r="P605" s="152" t="s">
        <v>1120</v>
      </c>
      <c r="Q605" s="152" t="s">
        <v>3102</v>
      </c>
      <c r="R605" s="488"/>
      <c r="S605" s="153">
        <f t="shared" si="9"/>
        <v>59750798.039999999</v>
      </c>
      <c r="T605" s="153">
        <v>66182584.939999998</v>
      </c>
      <c r="U605" s="153">
        <v>340105110</v>
      </c>
      <c r="V605" s="153">
        <v>20586417</v>
      </c>
      <c r="W605" s="153">
        <v>486624909.98000002</v>
      </c>
      <c r="X605" s="153">
        <v>309463080</v>
      </c>
      <c r="Y605" s="153">
        <v>209155000</v>
      </c>
      <c r="Z605" s="153">
        <v>0</v>
      </c>
      <c r="AA605" s="153">
        <v>518618080</v>
      </c>
      <c r="AB605" s="153">
        <v>246596118.09999999</v>
      </c>
      <c r="AC605" s="153">
        <v>119267140.78</v>
      </c>
      <c r="AD605" s="153">
        <v>0</v>
      </c>
      <c r="AE605" s="153">
        <v>365863258.88</v>
      </c>
      <c r="AF605" s="489">
        <v>120761651.09999999</v>
      </c>
    </row>
    <row r="606" spans="1:32">
      <c r="A606" s="487">
        <v>599</v>
      </c>
      <c r="B606" s="152">
        <v>6</v>
      </c>
      <c r="C606" s="152"/>
      <c r="D606" s="152" t="s">
        <v>3090</v>
      </c>
      <c r="E606" s="152" t="s">
        <v>1840</v>
      </c>
      <c r="F606" s="487">
        <v>80660504</v>
      </c>
      <c r="G606" s="152" t="s">
        <v>3103</v>
      </c>
      <c r="H606" s="488">
        <v>60065828.039999999</v>
      </c>
      <c r="I606" s="488">
        <v>11343011.48</v>
      </c>
      <c r="J606" s="152"/>
      <c r="K606" s="152">
        <v>0</v>
      </c>
      <c r="L606" s="487">
        <v>2147529</v>
      </c>
      <c r="M606" s="488">
        <v>135860581.74000001</v>
      </c>
      <c r="N606" s="153">
        <v>599</v>
      </c>
      <c r="O606" s="152" t="s">
        <v>3079</v>
      </c>
      <c r="P606" s="152" t="s">
        <v>1120</v>
      </c>
      <c r="Q606" s="152" t="s">
        <v>3104</v>
      </c>
      <c r="R606" s="488"/>
      <c r="S606" s="153">
        <f t="shared" si="9"/>
        <v>73556368.519999996</v>
      </c>
      <c r="T606" s="153">
        <v>62304213.219999999</v>
      </c>
      <c r="U606" s="153">
        <v>321192082</v>
      </c>
      <c r="V606" s="153">
        <v>18741098</v>
      </c>
      <c r="W606" s="153">
        <v>475793761.74000001</v>
      </c>
      <c r="X606" s="153">
        <v>295422000</v>
      </c>
      <c r="Y606" s="153">
        <v>212377143</v>
      </c>
      <c r="Z606" s="153">
        <v>0</v>
      </c>
      <c r="AA606" s="153">
        <v>507799143</v>
      </c>
      <c r="AB606" s="153">
        <v>260608615.38999999</v>
      </c>
      <c r="AC606" s="153">
        <v>121403679.7</v>
      </c>
      <c r="AD606" s="153">
        <v>0</v>
      </c>
      <c r="AE606" s="153">
        <v>382012295.08999997</v>
      </c>
      <c r="AF606" s="489">
        <v>93781466.650000006</v>
      </c>
    </row>
    <row r="607" spans="1:32">
      <c r="A607" s="487">
        <v>600</v>
      </c>
      <c r="B607" s="152">
        <v>6</v>
      </c>
      <c r="C607" s="152"/>
      <c r="D607" s="152" t="s">
        <v>3090</v>
      </c>
      <c r="E607" s="152" t="s">
        <v>1840</v>
      </c>
      <c r="F607" s="487">
        <v>80660505</v>
      </c>
      <c r="G607" s="152" t="s">
        <v>3105</v>
      </c>
      <c r="H607" s="487">
        <v>45433867</v>
      </c>
      <c r="I607" s="488">
        <v>4370881.7300000004</v>
      </c>
      <c r="J607" s="152"/>
      <c r="K607" s="152">
        <v>0</v>
      </c>
      <c r="L607" s="152">
        <v>0</v>
      </c>
      <c r="M607" s="488">
        <v>87019114.400000006</v>
      </c>
      <c r="N607" s="153">
        <v>600</v>
      </c>
      <c r="O607" s="152" t="s">
        <v>3079</v>
      </c>
      <c r="P607" s="152" t="s">
        <v>1120</v>
      </c>
      <c r="Q607" s="152" t="s">
        <v>3106</v>
      </c>
      <c r="R607" s="488"/>
      <c r="S607" s="153">
        <f t="shared" si="9"/>
        <v>49804748.730000004</v>
      </c>
      <c r="T607" s="153">
        <v>37214365.670000002</v>
      </c>
      <c r="U607" s="153">
        <v>229956239</v>
      </c>
      <c r="V607" s="153">
        <v>6715993</v>
      </c>
      <c r="W607" s="153">
        <v>323691346.39999998</v>
      </c>
      <c r="X607" s="153">
        <v>224230734</v>
      </c>
      <c r="Y607" s="153">
        <v>143654006</v>
      </c>
      <c r="Z607" s="153">
        <v>0</v>
      </c>
      <c r="AA607" s="153">
        <v>367884740</v>
      </c>
      <c r="AB607" s="153">
        <v>162887023.05000001</v>
      </c>
      <c r="AC607" s="153">
        <v>63812721</v>
      </c>
      <c r="AD607" s="153">
        <v>0</v>
      </c>
      <c r="AE607" s="153">
        <v>226699744.05000001</v>
      </c>
      <c r="AF607" s="489">
        <v>96991602.349999994</v>
      </c>
    </row>
    <row r="608" spans="1:32">
      <c r="A608" s="487">
        <v>601</v>
      </c>
      <c r="B608" s="152">
        <v>6</v>
      </c>
      <c r="C608" s="152"/>
      <c r="D608" s="152" t="s">
        <v>3090</v>
      </c>
      <c r="E608" s="152" t="s">
        <v>1840</v>
      </c>
      <c r="F608" s="487">
        <v>80660506</v>
      </c>
      <c r="G608" s="152" t="s">
        <v>3107</v>
      </c>
      <c r="H608" s="488">
        <v>16711488.960000001</v>
      </c>
      <c r="I608" s="488">
        <v>6110459.46</v>
      </c>
      <c r="J608" s="152"/>
      <c r="K608" s="152">
        <v>0</v>
      </c>
      <c r="L608" s="152">
        <v>0</v>
      </c>
      <c r="M608" s="488">
        <v>74538590.569999993</v>
      </c>
      <c r="N608" s="153">
        <v>601</v>
      </c>
      <c r="O608" s="152" t="s">
        <v>3079</v>
      </c>
      <c r="P608" s="152" t="s">
        <v>1120</v>
      </c>
      <c r="Q608" s="152" t="s">
        <v>2986</v>
      </c>
      <c r="R608" s="488"/>
      <c r="S608" s="153">
        <f t="shared" si="9"/>
        <v>22821948.420000002</v>
      </c>
      <c r="T608" s="153">
        <v>51716642.149999999</v>
      </c>
      <c r="U608" s="153">
        <v>253799853.31999999</v>
      </c>
      <c r="V608" s="153">
        <v>19757618</v>
      </c>
      <c r="W608" s="153">
        <v>348096061.88999999</v>
      </c>
      <c r="X608" s="153">
        <v>253086450</v>
      </c>
      <c r="Y608" s="153">
        <v>189922989</v>
      </c>
      <c r="Z608" s="153">
        <v>0</v>
      </c>
      <c r="AA608" s="153">
        <v>443009439</v>
      </c>
      <c r="AB608" s="153">
        <v>212250317.31</v>
      </c>
      <c r="AC608" s="153">
        <v>84124704</v>
      </c>
      <c r="AD608" s="153">
        <v>0</v>
      </c>
      <c r="AE608" s="153">
        <v>296375021.31</v>
      </c>
      <c r="AF608" s="489">
        <v>51721040.579999998</v>
      </c>
    </row>
    <row r="609" spans="1:32">
      <c r="A609" s="487">
        <v>602</v>
      </c>
      <c r="B609" s="152">
        <v>6</v>
      </c>
      <c r="C609" s="152"/>
      <c r="D609" s="152" t="s">
        <v>3090</v>
      </c>
      <c r="E609" s="152" t="s">
        <v>1840</v>
      </c>
      <c r="F609" s="487">
        <v>80660507</v>
      </c>
      <c r="G609" s="152" t="s">
        <v>3108</v>
      </c>
      <c r="H609" s="488">
        <v>21179186.43</v>
      </c>
      <c r="I609" s="488">
        <v>20612017.739999998</v>
      </c>
      <c r="J609" s="152"/>
      <c r="K609" s="152">
        <v>0</v>
      </c>
      <c r="L609" s="152">
        <v>0</v>
      </c>
      <c r="M609" s="488">
        <v>97208511.670000002</v>
      </c>
      <c r="N609" s="153">
        <v>602</v>
      </c>
      <c r="O609" s="152" t="s">
        <v>3079</v>
      </c>
      <c r="P609" s="152" t="s">
        <v>1120</v>
      </c>
      <c r="Q609" s="152" t="s">
        <v>3109</v>
      </c>
      <c r="R609" s="488"/>
      <c r="S609" s="153">
        <f t="shared" si="9"/>
        <v>41791204.170000002</v>
      </c>
      <c r="T609" s="153">
        <v>55417307.5</v>
      </c>
      <c r="U609" s="153">
        <v>320529381</v>
      </c>
      <c r="V609" s="153">
        <v>30834957</v>
      </c>
      <c r="W609" s="153">
        <v>448572849.67000002</v>
      </c>
      <c r="X609" s="153">
        <v>247811404</v>
      </c>
      <c r="Y609" s="153">
        <v>250730000</v>
      </c>
      <c r="Z609" s="153">
        <v>0</v>
      </c>
      <c r="AA609" s="153">
        <v>498541404</v>
      </c>
      <c r="AB609" s="153">
        <v>217676104.16999999</v>
      </c>
      <c r="AC609" s="153">
        <v>192580805.69</v>
      </c>
      <c r="AD609" s="153">
        <v>0</v>
      </c>
      <c r="AE609" s="153">
        <v>410256909.86000001</v>
      </c>
      <c r="AF609" s="489">
        <v>38315939.810000002</v>
      </c>
    </row>
    <row r="610" spans="1:32">
      <c r="A610" s="487">
        <v>603</v>
      </c>
      <c r="B610" s="152">
        <v>6</v>
      </c>
      <c r="C610" s="152"/>
      <c r="D610" s="152" t="s">
        <v>3110</v>
      </c>
      <c r="E610" s="152" t="s">
        <v>1836</v>
      </c>
      <c r="F610" s="487">
        <v>80661401</v>
      </c>
      <c r="G610" s="152" t="s">
        <v>3111</v>
      </c>
      <c r="H610" s="152">
        <v>0</v>
      </c>
      <c r="I610" s="488">
        <v>20239413.309999999</v>
      </c>
      <c r="J610" s="152"/>
      <c r="K610" s="152">
        <v>0</v>
      </c>
      <c r="L610" s="152">
        <v>0</v>
      </c>
      <c r="M610" s="488">
        <v>64556782.950000003</v>
      </c>
      <c r="N610" s="153">
        <v>603</v>
      </c>
      <c r="O610" s="152" t="s">
        <v>3079</v>
      </c>
      <c r="P610" s="152" t="s">
        <v>1112</v>
      </c>
      <c r="Q610" s="152" t="s">
        <v>3112</v>
      </c>
      <c r="R610" s="488"/>
      <c r="S610" s="153">
        <f t="shared" si="9"/>
        <v>20239413.309999999</v>
      </c>
      <c r="T610" s="153">
        <v>44317369.640000001</v>
      </c>
      <c r="U610" s="153">
        <v>349159754.30000001</v>
      </c>
      <c r="V610" s="153">
        <v>14857754.08</v>
      </c>
      <c r="W610" s="153">
        <v>428574291.32999998</v>
      </c>
      <c r="X610" s="153">
        <v>258526305</v>
      </c>
      <c r="Y610" s="153">
        <v>173671381.93000001</v>
      </c>
      <c r="Z610" s="153">
        <v>0</v>
      </c>
      <c r="AA610" s="153">
        <v>432197686.93000001</v>
      </c>
      <c r="AB610" s="153">
        <v>236896257.28999999</v>
      </c>
      <c r="AC610" s="153">
        <v>148191336.99000001</v>
      </c>
      <c r="AD610" s="153">
        <v>0</v>
      </c>
      <c r="AE610" s="153">
        <v>385087594.27999997</v>
      </c>
      <c r="AF610" s="489">
        <v>43486697.049999997</v>
      </c>
    </row>
    <row r="611" spans="1:32">
      <c r="A611" s="487">
        <v>604</v>
      </c>
      <c r="B611" s="152">
        <v>6</v>
      </c>
      <c r="C611" s="152"/>
      <c r="D611" s="152" t="s">
        <v>3110</v>
      </c>
      <c r="E611" s="152" t="s">
        <v>1836</v>
      </c>
      <c r="F611" s="487">
        <v>80661402</v>
      </c>
      <c r="G611" s="152" t="s">
        <v>3113</v>
      </c>
      <c r="H611" s="488">
        <v>26261997.010000002</v>
      </c>
      <c r="I611" s="488">
        <v>2944155.2</v>
      </c>
      <c r="J611" s="152"/>
      <c r="K611" s="152">
        <v>0</v>
      </c>
      <c r="L611" s="152">
        <v>0</v>
      </c>
      <c r="M611" s="488">
        <v>82335454.560000002</v>
      </c>
      <c r="N611" s="153">
        <v>604</v>
      </c>
      <c r="O611" s="152" t="s">
        <v>3079</v>
      </c>
      <c r="P611" s="152" t="s">
        <v>1112</v>
      </c>
      <c r="Q611" s="152" t="s">
        <v>3114</v>
      </c>
      <c r="R611" s="488"/>
      <c r="S611" s="153">
        <f t="shared" si="9"/>
        <v>29206152.210000001</v>
      </c>
      <c r="T611" s="153">
        <v>53129302.350000001</v>
      </c>
      <c r="U611" s="153">
        <v>342608350</v>
      </c>
      <c r="V611" s="153">
        <v>24654000</v>
      </c>
      <c r="W611" s="153">
        <v>449597804.56</v>
      </c>
      <c r="X611" s="153">
        <v>298636252.00999999</v>
      </c>
      <c r="Y611" s="153">
        <v>199638815</v>
      </c>
      <c r="Z611" s="153">
        <v>0</v>
      </c>
      <c r="AA611" s="153">
        <v>498275067.00999999</v>
      </c>
      <c r="AB611" s="153">
        <v>268470280.47000003</v>
      </c>
      <c r="AC611" s="153">
        <v>155052371.75</v>
      </c>
      <c r="AD611" s="153">
        <v>0</v>
      </c>
      <c r="AE611" s="153">
        <v>423522652.22000003</v>
      </c>
      <c r="AF611" s="489">
        <v>26075152.34</v>
      </c>
    </row>
    <row r="612" spans="1:32">
      <c r="A612" s="487">
        <v>605</v>
      </c>
      <c r="B612" s="152">
        <v>6</v>
      </c>
      <c r="C612" s="152"/>
      <c r="D612" s="152" t="s">
        <v>3110</v>
      </c>
      <c r="E612" s="152" t="s">
        <v>1840</v>
      </c>
      <c r="F612" s="487">
        <v>80661501</v>
      </c>
      <c r="G612" s="152" t="s">
        <v>3115</v>
      </c>
      <c r="H612" s="488">
        <v>16816811.23</v>
      </c>
      <c r="I612" s="152">
        <v>0</v>
      </c>
      <c r="J612" s="152"/>
      <c r="K612" s="152">
        <v>0</v>
      </c>
      <c r="L612" s="152">
        <v>0</v>
      </c>
      <c r="M612" s="488">
        <v>46681188.789999999</v>
      </c>
      <c r="N612" s="153">
        <v>605</v>
      </c>
      <c r="O612" s="152" t="s">
        <v>3079</v>
      </c>
      <c r="P612" s="152" t="s">
        <v>1112</v>
      </c>
      <c r="Q612" s="152" t="s">
        <v>3116</v>
      </c>
      <c r="R612" s="488"/>
      <c r="S612" s="153">
        <f t="shared" si="9"/>
        <v>16816811.23</v>
      </c>
      <c r="T612" s="153">
        <v>29864377.559999999</v>
      </c>
      <c r="U612" s="153">
        <v>183163977</v>
      </c>
      <c r="V612" s="153">
        <v>27956463</v>
      </c>
      <c r="W612" s="153">
        <v>257801628.78999999</v>
      </c>
      <c r="X612" s="153">
        <v>135743590</v>
      </c>
      <c r="Y612" s="153">
        <v>138971978.22999999</v>
      </c>
      <c r="Z612" s="153">
        <v>0</v>
      </c>
      <c r="AA612" s="153">
        <v>274715568.23000002</v>
      </c>
      <c r="AB612" s="153">
        <v>119361530.7</v>
      </c>
      <c r="AC612" s="153">
        <v>124531804</v>
      </c>
      <c r="AD612" s="153">
        <v>0</v>
      </c>
      <c r="AE612" s="153">
        <v>243893334.69999999</v>
      </c>
      <c r="AF612" s="489">
        <v>13908294.09</v>
      </c>
    </row>
    <row r="613" spans="1:32">
      <c r="A613" s="487">
        <v>606</v>
      </c>
      <c r="B613" s="152">
        <v>6</v>
      </c>
      <c r="C613" s="152"/>
      <c r="D613" s="152" t="s">
        <v>3110</v>
      </c>
      <c r="E613" s="152" t="s">
        <v>1840</v>
      </c>
      <c r="F613" s="487">
        <v>80661502</v>
      </c>
      <c r="G613" s="152" t="s">
        <v>3117</v>
      </c>
      <c r="H613" s="488">
        <v>28594136.379999999</v>
      </c>
      <c r="I613" s="487">
        <v>215935</v>
      </c>
      <c r="J613" s="152"/>
      <c r="K613" s="152">
        <v>0</v>
      </c>
      <c r="L613" s="152">
        <v>0</v>
      </c>
      <c r="M613" s="488">
        <v>58616323.920000002</v>
      </c>
      <c r="N613" s="153">
        <v>606</v>
      </c>
      <c r="O613" s="152" t="s">
        <v>3079</v>
      </c>
      <c r="P613" s="152" t="s">
        <v>1112</v>
      </c>
      <c r="Q613" s="152" t="s">
        <v>3118</v>
      </c>
      <c r="R613" s="488"/>
      <c r="S613" s="153">
        <f t="shared" si="9"/>
        <v>28810071.379999999</v>
      </c>
      <c r="T613" s="153">
        <v>29806252.539999999</v>
      </c>
      <c r="U613" s="153">
        <v>176790000</v>
      </c>
      <c r="V613" s="153">
        <v>20948272</v>
      </c>
      <c r="W613" s="153">
        <v>256354595.91999999</v>
      </c>
      <c r="X613" s="153">
        <v>131665141.38</v>
      </c>
      <c r="Y613" s="153">
        <v>138329500</v>
      </c>
      <c r="Z613" s="153">
        <v>0</v>
      </c>
      <c r="AA613" s="153">
        <v>269994641.38</v>
      </c>
      <c r="AB613" s="153">
        <v>109358028.2</v>
      </c>
      <c r="AC613" s="153">
        <v>103762743.53</v>
      </c>
      <c r="AD613" s="153">
        <v>0</v>
      </c>
      <c r="AE613" s="153">
        <v>213120771.72999999</v>
      </c>
      <c r="AF613" s="489">
        <v>43233824.189999998</v>
      </c>
    </row>
    <row r="614" spans="1:32">
      <c r="A614" s="487">
        <v>607</v>
      </c>
      <c r="B614" s="152">
        <v>6</v>
      </c>
      <c r="C614" s="152"/>
      <c r="D614" s="152" t="s">
        <v>3110</v>
      </c>
      <c r="E614" s="152" t="s">
        <v>1840</v>
      </c>
      <c r="F614" s="487">
        <v>80661503</v>
      </c>
      <c r="G614" s="152" t="s">
        <v>3119</v>
      </c>
      <c r="H614" s="488">
        <v>13270623.460000001</v>
      </c>
      <c r="I614" s="487">
        <v>1080000</v>
      </c>
      <c r="J614" s="152"/>
      <c r="K614" s="152">
        <v>0</v>
      </c>
      <c r="L614" s="152">
        <v>0</v>
      </c>
      <c r="M614" s="488">
        <v>44244255.689999998</v>
      </c>
      <c r="N614" s="153">
        <v>607</v>
      </c>
      <c r="O614" s="152" t="s">
        <v>3079</v>
      </c>
      <c r="P614" s="152" t="s">
        <v>1112</v>
      </c>
      <c r="Q614" s="152" t="s">
        <v>3120</v>
      </c>
      <c r="R614" s="488"/>
      <c r="S614" s="153">
        <f t="shared" si="9"/>
        <v>14350623.460000001</v>
      </c>
      <c r="T614" s="153">
        <v>29893632.23</v>
      </c>
      <c r="U614" s="153">
        <v>204760986</v>
      </c>
      <c r="V614" s="153">
        <v>23037347</v>
      </c>
      <c r="W614" s="153">
        <v>272042588.69</v>
      </c>
      <c r="X614" s="153">
        <v>133491570.34999999</v>
      </c>
      <c r="Y614" s="153">
        <v>157855000</v>
      </c>
      <c r="Z614" s="153">
        <v>0</v>
      </c>
      <c r="AA614" s="153">
        <v>291346570.35000002</v>
      </c>
      <c r="AB614" s="153">
        <v>124077056.34999999</v>
      </c>
      <c r="AC614" s="153">
        <v>139831770</v>
      </c>
      <c r="AD614" s="153">
        <v>0</v>
      </c>
      <c r="AE614" s="153">
        <v>263908826.34999999</v>
      </c>
      <c r="AF614" s="489">
        <v>8133762.3399999999</v>
      </c>
    </row>
    <row r="615" spans="1:32">
      <c r="A615" s="487">
        <v>608</v>
      </c>
      <c r="B615" s="152">
        <v>6</v>
      </c>
      <c r="C615" s="152"/>
      <c r="D615" s="152" t="s">
        <v>3110</v>
      </c>
      <c r="E615" s="152" t="s">
        <v>1840</v>
      </c>
      <c r="F615" s="487">
        <v>80661504</v>
      </c>
      <c r="G615" s="152" t="s">
        <v>3121</v>
      </c>
      <c r="H615" s="488">
        <v>70059322.370000005</v>
      </c>
      <c r="I615" s="152">
        <v>0</v>
      </c>
      <c r="J615" s="152"/>
      <c r="K615" s="152">
        <v>0</v>
      </c>
      <c r="L615" s="152">
        <v>0</v>
      </c>
      <c r="M615" s="488">
        <v>94130591.129999995</v>
      </c>
      <c r="N615" s="153">
        <v>608</v>
      </c>
      <c r="O615" s="152" t="s">
        <v>3079</v>
      </c>
      <c r="P615" s="152" t="s">
        <v>1112</v>
      </c>
      <c r="Q615" s="152" t="s">
        <v>3122</v>
      </c>
      <c r="R615" s="488"/>
      <c r="S615" s="153">
        <f t="shared" si="9"/>
        <v>70059322.370000005</v>
      </c>
      <c r="T615" s="153">
        <v>24071268.760000002</v>
      </c>
      <c r="U615" s="153">
        <v>141965810</v>
      </c>
      <c r="V615" s="153">
        <v>12553000</v>
      </c>
      <c r="W615" s="153">
        <v>248649401.13</v>
      </c>
      <c r="X615" s="153">
        <v>160622162.37</v>
      </c>
      <c r="Y615" s="153">
        <v>138994000</v>
      </c>
      <c r="Z615" s="153">
        <v>0</v>
      </c>
      <c r="AA615" s="153">
        <v>299616162.37</v>
      </c>
      <c r="AB615" s="153">
        <v>87851242.079999998</v>
      </c>
      <c r="AC615" s="153">
        <v>62710056.780000001</v>
      </c>
      <c r="AD615" s="153">
        <v>0</v>
      </c>
      <c r="AE615" s="153">
        <v>150561298.86000001</v>
      </c>
      <c r="AF615" s="489">
        <v>98088102.269999996</v>
      </c>
    </row>
    <row r="616" spans="1:32">
      <c r="A616" s="487">
        <v>609</v>
      </c>
      <c r="B616" s="152">
        <v>6</v>
      </c>
      <c r="C616" s="152"/>
      <c r="D616" s="152" t="s">
        <v>3110</v>
      </c>
      <c r="E616" s="152" t="s">
        <v>1840</v>
      </c>
      <c r="F616" s="487">
        <v>80661505</v>
      </c>
      <c r="G616" s="152" t="s">
        <v>3123</v>
      </c>
      <c r="H616" s="487">
        <v>7000000</v>
      </c>
      <c r="I616" s="488">
        <v>14014578.039999999</v>
      </c>
      <c r="J616" s="152"/>
      <c r="K616" s="152">
        <v>0</v>
      </c>
      <c r="L616" s="152">
        <v>0</v>
      </c>
      <c r="M616" s="488">
        <v>52064225.399999999</v>
      </c>
      <c r="N616" s="153">
        <v>609</v>
      </c>
      <c r="O616" s="152" t="s">
        <v>3079</v>
      </c>
      <c r="P616" s="152" t="s">
        <v>1112</v>
      </c>
      <c r="Q616" s="152" t="s">
        <v>3124</v>
      </c>
      <c r="R616" s="488"/>
      <c r="S616" s="153">
        <f t="shared" si="9"/>
        <v>21014578.039999999</v>
      </c>
      <c r="T616" s="153">
        <v>31049647.359999999</v>
      </c>
      <c r="U616" s="153">
        <v>251062239</v>
      </c>
      <c r="V616" s="153">
        <v>21387401</v>
      </c>
      <c r="W616" s="153">
        <v>324513865.39999998</v>
      </c>
      <c r="X616" s="153">
        <v>201192311</v>
      </c>
      <c r="Y616" s="153">
        <v>149148750</v>
      </c>
      <c r="Z616" s="153">
        <v>0</v>
      </c>
      <c r="AA616" s="153">
        <v>350341061</v>
      </c>
      <c r="AB616" s="153">
        <v>155457653</v>
      </c>
      <c r="AC616" s="153">
        <v>107716008</v>
      </c>
      <c r="AD616" s="153">
        <v>0</v>
      </c>
      <c r="AE616" s="153">
        <v>263173661</v>
      </c>
      <c r="AF616" s="489">
        <v>61340204.399999999</v>
      </c>
    </row>
    <row r="617" spans="1:32">
      <c r="A617" s="487">
        <v>610</v>
      </c>
      <c r="B617" s="152">
        <v>6</v>
      </c>
      <c r="C617" s="152"/>
      <c r="D617" s="152" t="s">
        <v>3110</v>
      </c>
      <c r="E617" s="152" t="s">
        <v>1840</v>
      </c>
      <c r="F617" s="487">
        <v>80661506</v>
      </c>
      <c r="G617" s="152" t="s">
        <v>3125</v>
      </c>
      <c r="H617" s="488">
        <v>17636427.170000002</v>
      </c>
      <c r="I617" s="488">
        <v>701697.61</v>
      </c>
      <c r="J617" s="152"/>
      <c r="K617" s="152">
        <v>0</v>
      </c>
      <c r="L617" s="152">
        <v>0</v>
      </c>
      <c r="M617" s="488">
        <v>53829636.93</v>
      </c>
      <c r="N617" s="153">
        <v>610</v>
      </c>
      <c r="O617" s="152" t="s">
        <v>3079</v>
      </c>
      <c r="P617" s="152" t="s">
        <v>1112</v>
      </c>
      <c r="Q617" s="152" t="s">
        <v>3126</v>
      </c>
      <c r="R617" s="488"/>
      <c r="S617" s="153">
        <f t="shared" si="9"/>
        <v>18338124.780000001</v>
      </c>
      <c r="T617" s="153">
        <v>35491512.149999999</v>
      </c>
      <c r="U617" s="153">
        <v>185634950</v>
      </c>
      <c r="V617" s="153">
        <v>25906886.899999999</v>
      </c>
      <c r="W617" s="153">
        <v>265371473.83000001</v>
      </c>
      <c r="X617" s="153">
        <v>129781870</v>
      </c>
      <c r="Y617" s="153">
        <v>182762188.16999999</v>
      </c>
      <c r="Z617" s="153">
        <v>0</v>
      </c>
      <c r="AA617" s="153">
        <v>312544058.17000002</v>
      </c>
      <c r="AB617" s="153">
        <v>97744315.799999997</v>
      </c>
      <c r="AC617" s="153">
        <v>103241899.63</v>
      </c>
      <c r="AD617" s="153">
        <v>0</v>
      </c>
      <c r="AE617" s="153">
        <v>200986215.43000001</v>
      </c>
      <c r="AF617" s="489">
        <v>64385258.399999999</v>
      </c>
    </row>
    <row r="618" spans="1:32">
      <c r="A618" s="487">
        <v>611</v>
      </c>
      <c r="B618" s="152">
        <v>6</v>
      </c>
      <c r="C618" s="152"/>
      <c r="D618" s="152" t="s">
        <v>3127</v>
      </c>
      <c r="E618" s="152" t="s">
        <v>1836</v>
      </c>
      <c r="F618" s="487">
        <v>80662401</v>
      </c>
      <c r="G618" s="152" t="s">
        <v>3128</v>
      </c>
      <c r="H618" s="487">
        <v>5295304</v>
      </c>
      <c r="I618" s="488">
        <v>131615473.95999999</v>
      </c>
      <c r="J618" s="152"/>
      <c r="K618" s="152">
        <v>0</v>
      </c>
      <c r="L618" s="152">
        <v>0</v>
      </c>
      <c r="M618" s="488">
        <v>188551155.02000001</v>
      </c>
      <c r="N618" s="153">
        <v>611</v>
      </c>
      <c r="O618" s="152" t="s">
        <v>3079</v>
      </c>
      <c r="P618" s="152" t="s">
        <v>1114</v>
      </c>
      <c r="Q618" s="152" t="s">
        <v>3129</v>
      </c>
      <c r="R618" s="488"/>
      <c r="S618" s="153">
        <f t="shared" si="9"/>
        <v>136910777.95999998</v>
      </c>
      <c r="T618" s="153">
        <v>51640377.060000002</v>
      </c>
      <c r="U618" s="153">
        <v>382450600</v>
      </c>
      <c r="V618" s="153">
        <v>27867135</v>
      </c>
      <c r="W618" s="153">
        <v>598868890.01999998</v>
      </c>
      <c r="X618" s="153">
        <v>329693612.88</v>
      </c>
      <c r="Y618" s="153">
        <v>278757402</v>
      </c>
      <c r="Z618" s="153">
        <v>0</v>
      </c>
      <c r="AA618" s="153">
        <v>608451014.88</v>
      </c>
      <c r="AB618" s="153">
        <v>303358701.20999998</v>
      </c>
      <c r="AC618" s="153">
        <v>195877904.13</v>
      </c>
      <c r="AD618" s="153">
        <v>0</v>
      </c>
      <c r="AE618" s="153">
        <v>499236605.33999997</v>
      </c>
      <c r="AF618" s="489">
        <v>99632284.680000007</v>
      </c>
    </row>
    <row r="619" spans="1:32">
      <c r="A619" s="487">
        <v>612</v>
      </c>
      <c r="B619" s="152">
        <v>6</v>
      </c>
      <c r="C619" s="152"/>
      <c r="D619" s="152" t="s">
        <v>3127</v>
      </c>
      <c r="E619" s="152" t="s">
        <v>1840</v>
      </c>
      <c r="F619" s="487">
        <v>80662501</v>
      </c>
      <c r="G619" s="152" t="s">
        <v>3130</v>
      </c>
      <c r="H619" s="488">
        <v>63516355.539999999</v>
      </c>
      <c r="I619" s="152">
        <v>0</v>
      </c>
      <c r="J619" s="152"/>
      <c r="K619" s="152">
        <v>0</v>
      </c>
      <c r="L619" s="152">
        <v>0</v>
      </c>
      <c r="M619" s="488">
        <v>111223315.33</v>
      </c>
      <c r="N619" s="153">
        <v>612</v>
      </c>
      <c r="O619" s="152" t="s">
        <v>3079</v>
      </c>
      <c r="P619" s="152" t="s">
        <v>1114</v>
      </c>
      <c r="Q619" s="152" t="s">
        <v>3131</v>
      </c>
      <c r="R619" s="488"/>
      <c r="S619" s="153">
        <f t="shared" si="9"/>
        <v>63516355.539999999</v>
      </c>
      <c r="T619" s="153">
        <v>47706959.789999999</v>
      </c>
      <c r="U619" s="153">
        <v>294819662</v>
      </c>
      <c r="V619" s="153">
        <v>20264666</v>
      </c>
      <c r="W619" s="153">
        <v>426307643.32999998</v>
      </c>
      <c r="X619" s="153">
        <v>312566794</v>
      </c>
      <c r="Y619" s="153">
        <v>154060381.53999999</v>
      </c>
      <c r="Z619" s="153">
        <v>0</v>
      </c>
      <c r="AA619" s="153">
        <v>466627175.54000002</v>
      </c>
      <c r="AB619" s="153">
        <v>233568984</v>
      </c>
      <c r="AC619" s="153">
        <v>83708359</v>
      </c>
      <c r="AD619" s="153">
        <v>0</v>
      </c>
      <c r="AE619" s="153">
        <v>317277343</v>
      </c>
      <c r="AF619" s="489">
        <v>109030300.33</v>
      </c>
    </row>
    <row r="620" spans="1:32">
      <c r="A620" s="487">
        <v>613</v>
      </c>
      <c r="B620" s="152">
        <v>6</v>
      </c>
      <c r="C620" s="152"/>
      <c r="D620" s="152" t="s">
        <v>3127</v>
      </c>
      <c r="E620" s="152" t="s">
        <v>1840</v>
      </c>
      <c r="F620" s="487">
        <v>80662502</v>
      </c>
      <c r="G620" s="152" t="s">
        <v>3132</v>
      </c>
      <c r="H620" s="487">
        <v>10000000</v>
      </c>
      <c r="I620" s="487">
        <v>29550000</v>
      </c>
      <c r="J620" s="152"/>
      <c r="K620" s="152">
        <v>0</v>
      </c>
      <c r="L620" s="152">
        <v>0</v>
      </c>
      <c r="M620" s="488">
        <v>87018516.299999997</v>
      </c>
      <c r="N620" s="153">
        <v>613</v>
      </c>
      <c r="O620" s="152" t="s">
        <v>3079</v>
      </c>
      <c r="P620" s="152" t="s">
        <v>1114</v>
      </c>
      <c r="Q620" s="152" t="s">
        <v>3133</v>
      </c>
      <c r="R620" s="488"/>
      <c r="S620" s="153">
        <f t="shared" si="9"/>
        <v>39550000</v>
      </c>
      <c r="T620" s="153">
        <v>47468516.299999997</v>
      </c>
      <c r="U620" s="153">
        <v>201832744</v>
      </c>
      <c r="V620" s="153">
        <v>34981152</v>
      </c>
      <c r="W620" s="153">
        <v>323832412.30000001</v>
      </c>
      <c r="X620" s="153">
        <v>195556690</v>
      </c>
      <c r="Y620" s="153">
        <v>153207328.34</v>
      </c>
      <c r="Z620" s="153">
        <v>0</v>
      </c>
      <c r="AA620" s="153">
        <v>348764018.33999997</v>
      </c>
      <c r="AB620" s="153">
        <v>168526998.52000001</v>
      </c>
      <c r="AC620" s="153">
        <v>128278967</v>
      </c>
      <c r="AD620" s="153">
        <v>0</v>
      </c>
      <c r="AE620" s="153">
        <v>296805965.51999998</v>
      </c>
      <c r="AF620" s="489">
        <v>27026446.780000001</v>
      </c>
    </row>
    <row r="621" spans="1:32">
      <c r="A621" s="487">
        <v>614</v>
      </c>
      <c r="B621" s="152">
        <v>6</v>
      </c>
      <c r="C621" s="152"/>
      <c r="D621" s="152" t="s">
        <v>3127</v>
      </c>
      <c r="E621" s="152" t="s">
        <v>1840</v>
      </c>
      <c r="F621" s="487">
        <v>80662503</v>
      </c>
      <c r="G621" s="152" t="s">
        <v>3134</v>
      </c>
      <c r="H621" s="152">
        <v>0</v>
      </c>
      <c r="I621" s="488">
        <v>77805791.810000002</v>
      </c>
      <c r="J621" s="152"/>
      <c r="K621" s="152">
        <v>0</v>
      </c>
      <c r="L621" s="152">
        <v>0</v>
      </c>
      <c r="M621" s="488">
        <v>136369422.72999999</v>
      </c>
      <c r="N621" s="153">
        <v>614</v>
      </c>
      <c r="O621" s="152" t="s">
        <v>3079</v>
      </c>
      <c r="P621" s="152" t="s">
        <v>1114</v>
      </c>
      <c r="Q621" s="152" t="s">
        <v>3135</v>
      </c>
      <c r="R621" s="488"/>
      <c r="S621" s="153">
        <f t="shared" si="9"/>
        <v>77805791.810000002</v>
      </c>
      <c r="T621" s="153">
        <v>58563630.920000002</v>
      </c>
      <c r="U621" s="153">
        <v>280396099</v>
      </c>
      <c r="V621" s="153">
        <v>16938493</v>
      </c>
      <c r="W621" s="153">
        <v>433704014.73000002</v>
      </c>
      <c r="X621" s="153">
        <v>279405350</v>
      </c>
      <c r="Y621" s="153">
        <v>211481620</v>
      </c>
      <c r="Z621" s="153">
        <v>0</v>
      </c>
      <c r="AA621" s="153">
        <v>490886970</v>
      </c>
      <c r="AB621" s="153">
        <v>229661899</v>
      </c>
      <c r="AC621" s="153">
        <v>127145474</v>
      </c>
      <c r="AD621" s="153">
        <v>0</v>
      </c>
      <c r="AE621" s="153">
        <v>356807373</v>
      </c>
      <c r="AF621" s="489">
        <v>76896641.730000004</v>
      </c>
    </row>
    <row r="622" spans="1:32">
      <c r="A622" s="487">
        <v>615</v>
      </c>
      <c r="B622" s="152">
        <v>6</v>
      </c>
      <c r="C622" s="152"/>
      <c r="D622" s="152" t="s">
        <v>3127</v>
      </c>
      <c r="E622" s="152" t="s">
        <v>1840</v>
      </c>
      <c r="F622" s="487">
        <v>80662504</v>
      </c>
      <c r="G622" s="152" t="s">
        <v>3136</v>
      </c>
      <c r="H622" s="488">
        <v>94980580.680000007</v>
      </c>
      <c r="I622" s="487">
        <v>1358900</v>
      </c>
      <c r="J622" s="152"/>
      <c r="K622" s="152">
        <v>0</v>
      </c>
      <c r="L622" s="152">
        <v>0</v>
      </c>
      <c r="M622" s="488">
        <v>147103551.09</v>
      </c>
      <c r="N622" s="153">
        <v>615</v>
      </c>
      <c r="O622" s="152" t="s">
        <v>3079</v>
      </c>
      <c r="P622" s="152" t="s">
        <v>1114</v>
      </c>
      <c r="Q622" s="152" t="s">
        <v>3137</v>
      </c>
      <c r="R622" s="488"/>
      <c r="S622" s="153">
        <f t="shared" si="9"/>
        <v>96339480.680000007</v>
      </c>
      <c r="T622" s="153">
        <v>50764070.409999996</v>
      </c>
      <c r="U622" s="153">
        <v>310314753</v>
      </c>
      <c r="V622" s="153">
        <v>33254976</v>
      </c>
      <c r="W622" s="153">
        <v>490673280.08999997</v>
      </c>
      <c r="X622" s="153">
        <v>304277775</v>
      </c>
      <c r="Y622" s="153">
        <v>228897155.68000001</v>
      </c>
      <c r="Z622" s="153">
        <v>0</v>
      </c>
      <c r="AA622" s="153">
        <v>533174930.68000001</v>
      </c>
      <c r="AB622" s="153">
        <v>262294245.5</v>
      </c>
      <c r="AC622" s="153">
        <v>131496517</v>
      </c>
      <c r="AD622" s="153">
        <v>0</v>
      </c>
      <c r="AE622" s="153">
        <v>393790762.5</v>
      </c>
      <c r="AF622" s="489">
        <v>96882517.590000004</v>
      </c>
    </row>
    <row r="623" spans="1:32">
      <c r="A623" s="487">
        <v>616</v>
      </c>
      <c r="B623" s="152">
        <v>6</v>
      </c>
      <c r="C623" s="152"/>
      <c r="D623" s="152" t="s">
        <v>3127</v>
      </c>
      <c r="E623" s="152" t="s">
        <v>1840</v>
      </c>
      <c r="F623" s="487">
        <v>80662505</v>
      </c>
      <c r="G623" s="152" t="s">
        <v>3138</v>
      </c>
      <c r="H623" s="488">
        <v>81389939.640000001</v>
      </c>
      <c r="I623" s="152">
        <v>0</v>
      </c>
      <c r="J623" s="152"/>
      <c r="K623" s="152">
        <v>0</v>
      </c>
      <c r="L623" s="152">
        <v>0</v>
      </c>
      <c r="M623" s="488">
        <v>146543089.71000001</v>
      </c>
      <c r="N623" s="153">
        <v>616</v>
      </c>
      <c r="O623" s="152" t="s">
        <v>3079</v>
      </c>
      <c r="P623" s="152" t="s">
        <v>1114</v>
      </c>
      <c r="Q623" s="152" t="s">
        <v>3139</v>
      </c>
      <c r="R623" s="488"/>
      <c r="S623" s="153">
        <f t="shared" si="9"/>
        <v>81389939.640000001</v>
      </c>
      <c r="T623" s="153">
        <v>65153150.07</v>
      </c>
      <c r="U623" s="153">
        <v>268737892</v>
      </c>
      <c r="V623" s="153">
        <v>20064573</v>
      </c>
      <c r="W623" s="153">
        <v>435345554.70999998</v>
      </c>
      <c r="X623" s="153">
        <v>264662048</v>
      </c>
      <c r="Y623" s="153">
        <v>223037281.63999999</v>
      </c>
      <c r="Z623" s="153">
        <v>0</v>
      </c>
      <c r="AA623" s="153">
        <v>487699329.63999999</v>
      </c>
      <c r="AB623" s="153">
        <v>234965551</v>
      </c>
      <c r="AC623" s="153">
        <v>151587082</v>
      </c>
      <c r="AD623" s="153">
        <v>0</v>
      </c>
      <c r="AE623" s="153">
        <v>386552633</v>
      </c>
      <c r="AF623" s="489">
        <v>48792921.710000001</v>
      </c>
    </row>
    <row r="624" spans="1:32">
      <c r="A624" s="487">
        <v>617</v>
      </c>
      <c r="B624" s="152">
        <v>6</v>
      </c>
      <c r="C624" s="152"/>
      <c r="D624" s="152" t="s">
        <v>3127</v>
      </c>
      <c r="E624" s="152" t="s">
        <v>1840</v>
      </c>
      <c r="F624" s="487">
        <v>80662506</v>
      </c>
      <c r="G624" s="152" t="s">
        <v>3140</v>
      </c>
      <c r="H624" s="152">
        <v>0</v>
      </c>
      <c r="I624" s="488">
        <v>33994891.469999999</v>
      </c>
      <c r="J624" s="152"/>
      <c r="K624" s="152">
        <v>0</v>
      </c>
      <c r="L624" s="152">
        <v>0</v>
      </c>
      <c r="M624" s="488">
        <v>79441425.319999993</v>
      </c>
      <c r="N624" s="153">
        <v>617</v>
      </c>
      <c r="O624" s="152" t="s">
        <v>3079</v>
      </c>
      <c r="P624" s="152" t="s">
        <v>1114</v>
      </c>
      <c r="Q624" s="152" t="s">
        <v>3141</v>
      </c>
      <c r="R624" s="488"/>
      <c r="S624" s="153">
        <f t="shared" si="9"/>
        <v>33994891.469999999</v>
      </c>
      <c r="T624" s="153">
        <v>45446533.850000001</v>
      </c>
      <c r="U624" s="153">
        <v>277573810</v>
      </c>
      <c r="V624" s="153">
        <v>23393797</v>
      </c>
      <c r="W624" s="153">
        <v>380409032.31999999</v>
      </c>
      <c r="X624" s="153">
        <v>222124294.47</v>
      </c>
      <c r="Y624" s="153">
        <v>174325297</v>
      </c>
      <c r="Z624" s="153">
        <v>0</v>
      </c>
      <c r="AA624" s="153">
        <v>396449591.47000003</v>
      </c>
      <c r="AB624" s="153">
        <v>197447747.75999999</v>
      </c>
      <c r="AC624" s="153">
        <v>160516012.37</v>
      </c>
      <c r="AD624" s="153">
        <v>0</v>
      </c>
      <c r="AE624" s="153">
        <v>357963760.13</v>
      </c>
      <c r="AF624" s="489">
        <v>22445272.190000001</v>
      </c>
    </row>
    <row r="625" spans="1:32">
      <c r="A625" s="487">
        <v>618</v>
      </c>
      <c r="B625" s="152">
        <v>6</v>
      </c>
      <c r="C625" s="152"/>
      <c r="D625" s="152" t="s">
        <v>3127</v>
      </c>
      <c r="E625" s="152" t="s">
        <v>1840</v>
      </c>
      <c r="F625" s="487">
        <v>80662507</v>
      </c>
      <c r="G625" s="152" t="s">
        <v>3142</v>
      </c>
      <c r="H625" s="488">
        <v>17861775.399999999</v>
      </c>
      <c r="I625" s="487">
        <v>900000</v>
      </c>
      <c r="J625" s="152"/>
      <c r="K625" s="152">
        <v>0</v>
      </c>
      <c r="L625" s="152">
        <v>0</v>
      </c>
      <c r="M625" s="488">
        <v>60967690.590000004</v>
      </c>
      <c r="N625" s="153">
        <v>618</v>
      </c>
      <c r="O625" s="152" t="s">
        <v>3079</v>
      </c>
      <c r="P625" s="152" t="s">
        <v>1114</v>
      </c>
      <c r="Q625" s="152" t="s">
        <v>3143</v>
      </c>
      <c r="R625" s="488"/>
      <c r="S625" s="153">
        <f t="shared" si="9"/>
        <v>18761775.399999999</v>
      </c>
      <c r="T625" s="153">
        <v>42205915.189999998</v>
      </c>
      <c r="U625" s="153">
        <v>282309402</v>
      </c>
      <c r="V625" s="153">
        <v>16056924</v>
      </c>
      <c r="W625" s="153">
        <v>359334016.58999997</v>
      </c>
      <c r="X625" s="153">
        <v>235341420</v>
      </c>
      <c r="Y625" s="153">
        <v>168360060</v>
      </c>
      <c r="Z625" s="153">
        <v>0</v>
      </c>
      <c r="AA625" s="153">
        <v>403701480</v>
      </c>
      <c r="AB625" s="153">
        <v>205526585.06</v>
      </c>
      <c r="AC625" s="153">
        <v>100309460.01000001</v>
      </c>
      <c r="AD625" s="153">
        <v>0</v>
      </c>
      <c r="AE625" s="153">
        <v>305836045.06999999</v>
      </c>
      <c r="AF625" s="489">
        <v>53497971.520000003</v>
      </c>
    </row>
    <row r="626" spans="1:32">
      <c r="A626" s="487">
        <v>619</v>
      </c>
      <c r="B626" s="152">
        <v>6</v>
      </c>
      <c r="C626" s="152"/>
      <c r="D626" s="152" t="s">
        <v>3144</v>
      </c>
      <c r="E626" s="152" t="s">
        <v>1836</v>
      </c>
      <c r="F626" s="487">
        <v>80663401</v>
      </c>
      <c r="G626" s="152" t="s">
        <v>3145</v>
      </c>
      <c r="H626" s="487">
        <v>107081106</v>
      </c>
      <c r="I626" s="487">
        <v>6776340</v>
      </c>
      <c r="J626" s="152"/>
      <c r="K626" s="152">
        <v>0</v>
      </c>
      <c r="L626" s="152">
        <v>0</v>
      </c>
      <c r="M626" s="488">
        <v>187051744.12</v>
      </c>
      <c r="N626" s="153">
        <v>619</v>
      </c>
      <c r="O626" s="152" t="s">
        <v>3079</v>
      </c>
      <c r="P626" s="152" t="s">
        <v>1111</v>
      </c>
      <c r="Q626" s="152" t="s">
        <v>3146</v>
      </c>
      <c r="R626" s="488"/>
      <c r="S626" s="153">
        <f t="shared" si="9"/>
        <v>113857446</v>
      </c>
      <c r="T626" s="153">
        <v>73194298.120000005</v>
      </c>
      <c r="U626" s="153">
        <v>461464150</v>
      </c>
      <c r="V626" s="153">
        <v>27501160</v>
      </c>
      <c r="W626" s="153">
        <v>676017054.12</v>
      </c>
      <c r="X626" s="153">
        <v>346775023</v>
      </c>
      <c r="Y626" s="153">
        <v>379819102</v>
      </c>
      <c r="Z626" s="153">
        <v>0</v>
      </c>
      <c r="AA626" s="153">
        <v>726594125</v>
      </c>
      <c r="AB626" s="153">
        <v>298660715.83999997</v>
      </c>
      <c r="AC626" s="153">
        <v>266326703.5</v>
      </c>
      <c r="AD626" s="153">
        <v>0</v>
      </c>
      <c r="AE626" s="153">
        <v>564987419.34000003</v>
      </c>
      <c r="AF626" s="489">
        <v>111029634.78</v>
      </c>
    </row>
    <row r="627" spans="1:32">
      <c r="A627" s="487">
        <v>620</v>
      </c>
      <c r="B627" s="152">
        <v>6</v>
      </c>
      <c r="C627" s="152"/>
      <c r="D627" s="152" t="s">
        <v>3144</v>
      </c>
      <c r="E627" s="152" t="s">
        <v>1840</v>
      </c>
      <c r="F627" s="487">
        <v>80663501</v>
      </c>
      <c r="G627" s="152" t="s">
        <v>3147</v>
      </c>
      <c r="H627" s="488">
        <v>46572179.890000001</v>
      </c>
      <c r="I627" s="152">
        <v>0</v>
      </c>
      <c r="J627" s="152"/>
      <c r="K627" s="152">
        <v>0</v>
      </c>
      <c r="L627" s="487">
        <v>308150</v>
      </c>
      <c r="M627" s="488">
        <v>90580413.569999993</v>
      </c>
      <c r="N627" s="153">
        <v>620</v>
      </c>
      <c r="O627" s="152" t="s">
        <v>3079</v>
      </c>
      <c r="P627" s="152" t="s">
        <v>1111</v>
      </c>
      <c r="Q627" s="152" t="s">
        <v>3148</v>
      </c>
      <c r="R627" s="488"/>
      <c r="S627" s="153">
        <f t="shared" si="9"/>
        <v>46880329.890000001</v>
      </c>
      <c r="T627" s="153">
        <v>43700083.68</v>
      </c>
      <c r="U627" s="153">
        <v>222904160</v>
      </c>
      <c r="V627" s="153">
        <v>25295332</v>
      </c>
      <c r="W627" s="153">
        <v>338779905.56999999</v>
      </c>
      <c r="X627" s="153">
        <v>275357174</v>
      </c>
      <c r="Y627" s="153">
        <v>91482941.890000001</v>
      </c>
      <c r="Z627" s="153">
        <v>0</v>
      </c>
      <c r="AA627" s="153">
        <v>366840115.88999999</v>
      </c>
      <c r="AB627" s="153">
        <v>215153779</v>
      </c>
      <c r="AC627" s="153">
        <v>64669427</v>
      </c>
      <c r="AD627" s="153">
        <v>0</v>
      </c>
      <c r="AE627" s="153">
        <v>279823206</v>
      </c>
      <c r="AF627" s="489">
        <v>58956699.57</v>
      </c>
    </row>
    <row r="628" spans="1:32">
      <c r="A628" s="487">
        <v>621</v>
      </c>
      <c r="B628" s="152">
        <v>6</v>
      </c>
      <c r="C628" s="152"/>
      <c r="D628" s="152" t="s">
        <v>3144</v>
      </c>
      <c r="E628" s="152" t="s">
        <v>1840</v>
      </c>
      <c r="F628" s="487">
        <v>80663502</v>
      </c>
      <c r="G628" s="152" t="s">
        <v>3149</v>
      </c>
      <c r="H628" s="487">
        <v>13000000</v>
      </c>
      <c r="I628" s="487">
        <v>1548000</v>
      </c>
      <c r="J628" s="152"/>
      <c r="K628" s="152">
        <v>0</v>
      </c>
      <c r="L628" s="152">
        <v>0</v>
      </c>
      <c r="M628" s="488">
        <v>77821497.609999999</v>
      </c>
      <c r="N628" s="153">
        <v>621</v>
      </c>
      <c r="O628" s="152" t="s">
        <v>3079</v>
      </c>
      <c r="P628" s="152" t="s">
        <v>1111</v>
      </c>
      <c r="Q628" s="152" t="s">
        <v>3150</v>
      </c>
      <c r="R628" s="488"/>
      <c r="S628" s="153">
        <f t="shared" si="9"/>
        <v>14548000</v>
      </c>
      <c r="T628" s="153">
        <v>63273497.609999999</v>
      </c>
      <c r="U628" s="153">
        <v>396185274.44</v>
      </c>
      <c r="V628" s="153">
        <v>32876000</v>
      </c>
      <c r="W628" s="153">
        <v>506882772.05000001</v>
      </c>
      <c r="X628" s="153">
        <v>345079560</v>
      </c>
      <c r="Y628" s="153">
        <v>201490000</v>
      </c>
      <c r="Z628" s="153">
        <v>0</v>
      </c>
      <c r="AA628" s="153">
        <v>546569560</v>
      </c>
      <c r="AB628" s="153">
        <v>313207818.97000003</v>
      </c>
      <c r="AC628" s="153">
        <v>163737839.12</v>
      </c>
      <c r="AD628" s="153">
        <v>0</v>
      </c>
      <c r="AE628" s="153">
        <v>476945658.08999997</v>
      </c>
      <c r="AF628" s="489">
        <v>29937113.960000001</v>
      </c>
    </row>
    <row r="629" spans="1:32">
      <c r="A629" s="487">
        <v>622</v>
      </c>
      <c r="B629" s="152">
        <v>6</v>
      </c>
      <c r="C629" s="152"/>
      <c r="D629" s="152" t="s">
        <v>3144</v>
      </c>
      <c r="E629" s="152" t="s">
        <v>1840</v>
      </c>
      <c r="F629" s="487">
        <v>80663503</v>
      </c>
      <c r="G629" s="152" t="s">
        <v>3151</v>
      </c>
      <c r="H629" s="487">
        <v>26000000</v>
      </c>
      <c r="I629" s="487">
        <v>32800000</v>
      </c>
      <c r="J629" s="152"/>
      <c r="K629" s="152">
        <v>0</v>
      </c>
      <c r="L629" s="152">
        <v>0</v>
      </c>
      <c r="M629" s="488">
        <v>230206899.46000001</v>
      </c>
      <c r="N629" s="153">
        <v>622</v>
      </c>
      <c r="O629" s="152" t="s">
        <v>3079</v>
      </c>
      <c r="P629" s="152" t="s">
        <v>1111</v>
      </c>
      <c r="Q629" s="152" t="s">
        <v>3152</v>
      </c>
      <c r="R629" s="488"/>
      <c r="S629" s="153">
        <f t="shared" si="9"/>
        <v>58800000</v>
      </c>
      <c r="T629" s="153">
        <v>171406899.46000001</v>
      </c>
      <c r="U629" s="153">
        <v>311557080</v>
      </c>
      <c r="V629" s="153">
        <v>60654000</v>
      </c>
      <c r="W629" s="153">
        <v>602417979.46000004</v>
      </c>
      <c r="X629" s="153">
        <v>227523018.78</v>
      </c>
      <c r="Y629" s="153">
        <v>270214498</v>
      </c>
      <c r="Z629" s="153">
        <v>0</v>
      </c>
      <c r="AA629" s="153">
        <v>497737516.77999997</v>
      </c>
      <c r="AB629" s="153">
        <v>205563548.78</v>
      </c>
      <c r="AC629" s="153">
        <v>254104827</v>
      </c>
      <c r="AD629" s="153">
        <v>0</v>
      </c>
      <c r="AE629" s="153">
        <v>459668375.77999997</v>
      </c>
      <c r="AF629" s="489">
        <v>142749603.68000001</v>
      </c>
    </row>
    <row r="630" spans="1:32">
      <c r="A630" s="487">
        <v>623</v>
      </c>
      <c r="B630" s="152">
        <v>6</v>
      </c>
      <c r="C630" s="152"/>
      <c r="D630" s="152" t="s">
        <v>3153</v>
      </c>
      <c r="E630" s="152" t="s">
        <v>1840</v>
      </c>
      <c r="F630" s="487">
        <v>80664501</v>
      </c>
      <c r="G630" s="152" t="s">
        <v>3154</v>
      </c>
      <c r="H630" s="487">
        <v>18421000</v>
      </c>
      <c r="I630" s="487">
        <v>158670</v>
      </c>
      <c r="J630" s="152"/>
      <c r="K630" s="152">
        <v>0</v>
      </c>
      <c r="L630" s="152">
        <v>0</v>
      </c>
      <c r="M630" s="488">
        <v>48711363.07</v>
      </c>
      <c r="N630" s="153">
        <v>623</v>
      </c>
      <c r="O630" s="152" t="s">
        <v>3079</v>
      </c>
      <c r="P630" s="152" t="s">
        <v>1113</v>
      </c>
      <c r="Q630" s="152" t="s">
        <v>3155</v>
      </c>
      <c r="R630" s="488"/>
      <c r="S630" s="153">
        <f t="shared" si="9"/>
        <v>18579670</v>
      </c>
      <c r="T630" s="153">
        <v>30131693.07</v>
      </c>
      <c r="U630" s="153">
        <v>197660564</v>
      </c>
      <c r="V630" s="153">
        <v>44487918</v>
      </c>
      <c r="W630" s="153">
        <v>290859845.06999999</v>
      </c>
      <c r="X630" s="153">
        <v>180846945.84</v>
      </c>
      <c r="Y630" s="153">
        <v>149388130</v>
      </c>
      <c r="Z630" s="153">
        <v>0</v>
      </c>
      <c r="AA630" s="153">
        <v>330235075.83999997</v>
      </c>
      <c r="AB630" s="153">
        <v>153491319.63999999</v>
      </c>
      <c r="AC630" s="153">
        <v>98594715</v>
      </c>
      <c r="AD630" s="153">
        <v>0</v>
      </c>
      <c r="AE630" s="153">
        <v>252086034.63999999</v>
      </c>
      <c r="AF630" s="489">
        <v>38773810.43</v>
      </c>
    </row>
    <row r="631" spans="1:32">
      <c r="A631" s="487">
        <v>624</v>
      </c>
      <c r="B631" s="152">
        <v>6</v>
      </c>
      <c r="C631" s="152"/>
      <c r="D631" s="152" t="s">
        <v>3153</v>
      </c>
      <c r="E631" s="152" t="s">
        <v>1840</v>
      </c>
      <c r="F631" s="487">
        <v>80664502</v>
      </c>
      <c r="G631" s="152" t="s">
        <v>3156</v>
      </c>
      <c r="H631" s="488">
        <v>21209837.960000001</v>
      </c>
      <c r="I631" s="487">
        <v>1722960</v>
      </c>
      <c r="J631" s="152"/>
      <c r="K631" s="152">
        <v>0</v>
      </c>
      <c r="L631" s="152">
        <v>0</v>
      </c>
      <c r="M631" s="488">
        <v>63700791.219999999</v>
      </c>
      <c r="N631" s="153">
        <v>624</v>
      </c>
      <c r="O631" s="152" t="s">
        <v>3079</v>
      </c>
      <c r="P631" s="152" t="s">
        <v>1113</v>
      </c>
      <c r="Q631" s="152" t="s">
        <v>3157</v>
      </c>
      <c r="R631" s="488"/>
      <c r="S631" s="153">
        <f t="shared" si="9"/>
        <v>22932797.960000001</v>
      </c>
      <c r="T631" s="153">
        <v>40767993.259999998</v>
      </c>
      <c r="U631" s="153">
        <v>267132795.55000001</v>
      </c>
      <c r="V631" s="153">
        <v>47323500</v>
      </c>
      <c r="W631" s="153">
        <v>378157086.76999998</v>
      </c>
      <c r="X631" s="153">
        <v>205238600.96000001</v>
      </c>
      <c r="Y631" s="153">
        <v>216813348.55000001</v>
      </c>
      <c r="Z631" s="153">
        <v>0</v>
      </c>
      <c r="AA631" s="153">
        <v>422051949.50999999</v>
      </c>
      <c r="AB631" s="153">
        <v>185840013.56999999</v>
      </c>
      <c r="AC631" s="153">
        <v>168639051.93000001</v>
      </c>
      <c r="AD631" s="153">
        <v>0</v>
      </c>
      <c r="AE631" s="153">
        <v>354479065.5</v>
      </c>
      <c r="AF631" s="489">
        <v>23678021.27</v>
      </c>
    </row>
    <row r="632" spans="1:32">
      <c r="A632" s="487">
        <v>625</v>
      </c>
      <c r="B632" s="152">
        <v>6</v>
      </c>
      <c r="C632" s="152"/>
      <c r="D632" s="152" t="s">
        <v>3153</v>
      </c>
      <c r="E632" s="152" t="s">
        <v>1840</v>
      </c>
      <c r="F632" s="487">
        <v>80664503</v>
      </c>
      <c r="G632" s="152" t="s">
        <v>3158</v>
      </c>
      <c r="H632" s="152">
        <v>0</v>
      </c>
      <c r="I632" s="488">
        <v>1085115.6299999999</v>
      </c>
      <c r="J632" s="152"/>
      <c r="K632" s="152">
        <v>0</v>
      </c>
      <c r="L632" s="152">
        <v>0</v>
      </c>
      <c r="M632" s="488">
        <v>39364196.549999997</v>
      </c>
      <c r="N632" s="153">
        <v>625</v>
      </c>
      <c r="O632" s="152" t="s">
        <v>3079</v>
      </c>
      <c r="P632" s="152" t="s">
        <v>1113</v>
      </c>
      <c r="Q632" s="152" t="s">
        <v>3159</v>
      </c>
      <c r="R632" s="488"/>
      <c r="S632" s="153">
        <f t="shared" si="9"/>
        <v>1085115.6299999999</v>
      </c>
      <c r="T632" s="153">
        <v>38279080.920000002</v>
      </c>
      <c r="U632" s="153">
        <v>192007617.96000001</v>
      </c>
      <c r="V632" s="153">
        <v>25522000</v>
      </c>
      <c r="W632" s="153">
        <v>256893814.50999999</v>
      </c>
      <c r="X632" s="153">
        <v>177160490</v>
      </c>
      <c r="Y632" s="153">
        <v>121806000</v>
      </c>
      <c r="Z632" s="153">
        <v>0</v>
      </c>
      <c r="AA632" s="153">
        <v>298966490</v>
      </c>
      <c r="AB632" s="153">
        <v>169054645.56</v>
      </c>
      <c r="AC632" s="153">
        <v>82300779.569999993</v>
      </c>
      <c r="AD632" s="153">
        <v>0</v>
      </c>
      <c r="AE632" s="153">
        <v>251355425.13</v>
      </c>
      <c r="AF632" s="489">
        <v>5538389.3799999999</v>
      </c>
    </row>
    <row r="633" spans="1:32">
      <c r="A633" s="487">
        <v>626</v>
      </c>
      <c r="B633" s="152">
        <v>6</v>
      </c>
      <c r="C633" s="152"/>
      <c r="D633" s="152" t="s">
        <v>3153</v>
      </c>
      <c r="E633" s="152" t="s">
        <v>1840</v>
      </c>
      <c r="F633" s="487">
        <v>80664504</v>
      </c>
      <c r="G633" s="152" t="s">
        <v>3160</v>
      </c>
      <c r="H633" s="488">
        <v>2054623.31</v>
      </c>
      <c r="I633" s="487">
        <v>363130</v>
      </c>
      <c r="J633" s="152"/>
      <c r="K633" s="152">
        <v>0</v>
      </c>
      <c r="L633" s="152">
        <v>0</v>
      </c>
      <c r="M633" s="488">
        <v>34176203.600000001</v>
      </c>
      <c r="N633" s="153">
        <v>626</v>
      </c>
      <c r="O633" s="152" t="s">
        <v>3079</v>
      </c>
      <c r="P633" s="152" t="s">
        <v>1113</v>
      </c>
      <c r="Q633" s="152" t="s">
        <v>3161</v>
      </c>
      <c r="R633" s="488"/>
      <c r="S633" s="153">
        <f t="shared" si="9"/>
        <v>2417753.31</v>
      </c>
      <c r="T633" s="153">
        <v>31758450.289999999</v>
      </c>
      <c r="U633" s="153">
        <v>187029678</v>
      </c>
      <c r="V633" s="153">
        <v>32497000</v>
      </c>
      <c r="W633" s="153">
        <v>253702881.59999999</v>
      </c>
      <c r="X633" s="153">
        <v>167696003.31</v>
      </c>
      <c r="Y633" s="153">
        <v>106192000</v>
      </c>
      <c r="Z633" s="153">
        <v>0</v>
      </c>
      <c r="AA633" s="153">
        <v>273888003.31</v>
      </c>
      <c r="AB633" s="153">
        <v>145967081.59999999</v>
      </c>
      <c r="AC633" s="153">
        <v>101097800</v>
      </c>
      <c r="AD633" s="153">
        <v>0</v>
      </c>
      <c r="AE633" s="153">
        <v>247064881.59999999</v>
      </c>
      <c r="AF633" s="490">
        <v>6638000</v>
      </c>
    </row>
    <row r="634" spans="1:32">
      <c r="A634" s="487">
        <v>627</v>
      </c>
      <c r="B634" s="152">
        <v>6</v>
      </c>
      <c r="C634" s="152"/>
      <c r="D634" s="152" t="s">
        <v>3153</v>
      </c>
      <c r="E634" s="152" t="s">
        <v>1840</v>
      </c>
      <c r="F634" s="487">
        <v>80664505</v>
      </c>
      <c r="G634" s="152" t="s">
        <v>3162</v>
      </c>
      <c r="H634" s="152">
        <v>0</v>
      </c>
      <c r="I634" s="488">
        <v>28763954.940000001</v>
      </c>
      <c r="J634" s="152"/>
      <c r="K634" s="152">
        <v>0</v>
      </c>
      <c r="L634" s="152">
        <v>0</v>
      </c>
      <c r="M634" s="488">
        <v>63960352.850000001</v>
      </c>
      <c r="N634" s="153">
        <v>627</v>
      </c>
      <c r="O634" s="152" t="s">
        <v>3079</v>
      </c>
      <c r="P634" s="152" t="s">
        <v>1113</v>
      </c>
      <c r="Q634" s="152" t="s">
        <v>3163</v>
      </c>
      <c r="R634" s="488"/>
      <c r="S634" s="153">
        <f t="shared" si="9"/>
        <v>28763954.940000001</v>
      </c>
      <c r="T634" s="153">
        <v>35196397.909999996</v>
      </c>
      <c r="U634" s="153">
        <v>249279284</v>
      </c>
      <c r="V634" s="153">
        <v>21500400</v>
      </c>
      <c r="W634" s="153">
        <v>334740036.85000002</v>
      </c>
      <c r="X634" s="153">
        <v>253677874.94</v>
      </c>
      <c r="Y634" s="153">
        <v>116639000</v>
      </c>
      <c r="Z634" s="153">
        <v>0</v>
      </c>
      <c r="AA634" s="153">
        <v>370316874.94</v>
      </c>
      <c r="AB634" s="153">
        <v>234028636.84999999</v>
      </c>
      <c r="AC634" s="153">
        <v>99525400</v>
      </c>
      <c r="AD634" s="153">
        <v>0</v>
      </c>
      <c r="AE634" s="153">
        <v>333554036.85000002</v>
      </c>
      <c r="AF634" s="490">
        <v>1186000</v>
      </c>
    </row>
    <row r="635" spans="1:32">
      <c r="A635" s="487">
        <v>628</v>
      </c>
      <c r="B635" s="152">
        <v>6</v>
      </c>
      <c r="C635" s="152"/>
      <c r="D635" s="152" t="s">
        <v>3153</v>
      </c>
      <c r="E635" s="152" t="s">
        <v>1840</v>
      </c>
      <c r="F635" s="487">
        <v>80664506</v>
      </c>
      <c r="G635" s="152" t="s">
        <v>3164</v>
      </c>
      <c r="H635" s="152">
        <v>0</v>
      </c>
      <c r="I635" s="487">
        <v>200000</v>
      </c>
      <c r="J635" s="152"/>
      <c r="K635" s="152">
        <v>0</v>
      </c>
      <c r="L635" s="152">
        <v>0</v>
      </c>
      <c r="M635" s="488">
        <v>45622540.32</v>
      </c>
      <c r="N635" s="153">
        <v>628</v>
      </c>
      <c r="O635" s="152" t="s">
        <v>3079</v>
      </c>
      <c r="P635" s="152" t="s">
        <v>1113</v>
      </c>
      <c r="Q635" s="152" t="s">
        <v>3165</v>
      </c>
      <c r="R635" s="488"/>
      <c r="S635" s="153">
        <f t="shared" si="9"/>
        <v>200000</v>
      </c>
      <c r="T635" s="153">
        <v>45422540.32</v>
      </c>
      <c r="U635" s="153">
        <v>307700443</v>
      </c>
      <c r="V635" s="153">
        <v>33074000</v>
      </c>
      <c r="W635" s="153">
        <v>386396983.31999999</v>
      </c>
      <c r="X635" s="153">
        <v>252562520</v>
      </c>
      <c r="Y635" s="153">
        <v>163235400</v>
      </c>
      <c r="Z635" s="153">
        <v>0</v>
      </c>
      <c r="AA635" s="153">
        <v>415797920</v>
      </c>
      <c r="AB635" s="153">
        <v>235566167</v>
      </c>
      <c r="AC635" s="153">
        <v>147847727</v>
      </c>
      <c r="AD635" s="153">
        <v>0</v>
      </c>
      <c r="AE635" s="153">
        <v>383413894</v>
      </c>
      <c r="AF635" s="489">
        <v>2983089.32</v>
      </c>
    </row>
    <row r="636" spans="1:32">
      <c r="A636" s="487">
        <v>629</v>
      </c>
      <c r="B636" s="152">
        <v>6</v>
      </c>
      <c r="C636" s="152"/>
      <c r="D636" s="152" t="s">
        <v>3153</v>
      </c>
      <c r="E636" s="152" t="s">
        <v>1840</v>
      </c>
      <c r="F636" s="487">
        <v>80664507</v>
      </c>
      <c r="G636" s="152" t="s">
        <v>3166</v>
      </c>
      <c r="H636" s="152">
        <v>0</v>
      </c>
      <c r="I636" s="488">
        <v>1292956.23</v>
      </c>
      <c r="J636" s="152"/>
      <c r="K636" s="152">
        <v>0</v>
      </c>
      <c r="L636" s="152">
        <v>0</v>
      </c>
      <c r="M636" s="488">
        <v>58113426.369999997</v>
      </c>
      <c r="N636" s="153">
        <v>629</v>
      </c>
      <c r="O636" s="152" t="s">
        <v>3079</v>
      </c>
      <c r="P636" s="152" t="s">
        <v>1113</v>
      </c>
      <c r="Q636" s="152" t="s">
        <v>3167</v>
      </c>
      <c r="R636" s="488"/>
      <c r="S636" s="153">
        <f t="shared" si="9"/>
        <v>1292956.23</v>
      </c>
      <c r="T636" s="153">
        <v>56820470.140000001</v>
      </c>
      <c r="U636" s="153">
        <v>339440898.19999999</v>
      </c>
      <c r="V636" s="153">
        <v>35459965</v>
      </c>
      <c r="W636" s="153">
        <v>433014289.56999999</v>
      </c>
      <c r="X636" s="153">
        <v>246467700</v>
      </c>
      <c r="Y636" s="153">
        <v>221576000</v>
      </c>
      <c r="Z636" s="153">
        <v>0</v>
      </c>
      <c r="AA636" s="153">
        <v>468043700</v>
      </c>
      <c r="AB636" s="153">
        <v>229758269.83000001</v>
      </c>
      <c r="AC636" s="153">
        <v>196642420.41999999</v>
      </c>
      <c r="AD636" s="153">
        <v>0</v>
      </c>
      <c r="AE636" s="153">
        <v>426400690.25</v>
      </c>
      <c r="AF636" s="489">
        <v>6613599.3200000003</v>
      </c>
    </row>
    <row r="637" spans="1:32">
      <c r="A637" s="487">
        <v>630</v>
      </c>
      <c r="B637" s="152">
        <v>6</v>
      </c>
      <c r="C637" s="152"/>
      <c r="D637" s="152" t="s">
        <v>3168</v>
      </c>
      <c r="E637" s="152" t="s">
        <v>1836</v>
      </c>
      <c r="F637" s="487">
        <v>80665401</v>
      </c>
      <c r="G637" s="152" t="s">
        <v>3169</v>
      </c>
      <c r="H637" s="488">
        <v>55127626.539999999</v>
      </c>
      <c r="I637" s="488">
        <v>5383818.8499999996</v>
      </c>
      <c r="J637" s="152"/>
      <c r="K637" s="152">
        <v>0</v>
      </c>
      <c r="L637" s="487">
        <v>14088540</v>
      </c>
      <c r="M637" s="488">
        <v>134847854.91</v>
      </c>
      <c r="N637" s="153">
        <v>630</v>
      </c>
      <c r="O637" s="152" t="s">
        <v>3079</v>
      </c>
      <c r="P637" s="152" t="s">
        <v>1115</v>
      </c>
      <c r="Q637" s="152" t="s">
        <v>3170</v>
      </c>
      <c r="R637" s="488"/>
      <c r="S637" s="153">
        <f t="shared" si="9"/>
        <v>74599985.390000001</v>
      </c>
      <c r="T637" s="153">
        <v>60247869.520000003</v>
      </c>
      <c r="U637" s="153">
        <v>371757403</v>
      </c>
      <c r="V637" s="153">
        <v>20047539</v>
      </c>
      <c r="W637" s="153">
        <v>526652796.91000003</v>
      </c>
      <c r="X637" s="153">
        <v>464272750.54000002</v>
      </c>
      <c r="Y637" s="153">
        <v>125591379</v>
      </c>
      <c r="Z637" s="153">
        <v>0</v>
      </c>
      <c r="AA637" s="153">
        <v>589864129.53999996</v>
      </c>
      <c r="AB637" s="153">
        <v>398832955.89999998</v>
      </c>
      <c r="AC637" s="153">
        <v>87232748</v>
      </c>
      <c r="AD637" s="153">
        <v>0</v>
      </c>
      <c r="AE637" s="153">
        <v>486065703.89999998</v>
      </c>
      <c r="AF637" s="489">
        <v>40587093.009999998</v>
      </c>
    </row>
    <row r="638" spans="1:32">
      <c r="A638" s="487">
        <v>631</v>
      </c>
      <c r="B638" s="152">
        <v>6</v>
      </c>
      <c r="C638" s="152"/>
      <c r="D638" s="152" t="s">
        <v>3168</v>
      </c>
      <c r="E638" s="152" t="s">
        <v>1836</v>
      </c>
      <c r="F638" s="487">
        <v>80665402</v>
      </c>
      <c r="G638" s="152" t="s">
        <v>3171</v>
      </c>
      <c r="H638" s="488">
        <v>41455782.549999997</v>
      </c>
      <c r="I638" s="152">
        <v>0</v>
      </c>
      <c r="J638" s="152"/>
      <c r="K638" s="152">
        <v>0</v>
      </c>
      <c r="L638" s="152">
        <v>0</v>
      </c>
      <c r="M638" s="488">
        <v>99780882.25</v>
      </c>
      <c r="N638" s="153">
        <v>631</v>
      </c>
      <c r="O638" s="152" t="s">
        <v>3079</v>
      </c>
      <c r="P638" s="152" t="s">
        <v>1115</v>
      </c>
      <c r="Q638" s="152" t="s">
        <v>3172</v>
      </c>
      <c r="R638" s="488"/>
      <c r="S638" s="153">
        <f t="shared" si="9"/>
        <v>41455782.549999997</v>
      </c>
      <c r="T638" s="153">
        <v>58325099.700000003</v>
      </c>
      <c r="U638" s="153">
        <v>357131810</v>
      </c>
      <c r="V638" s="153">
        <v>42295989</v>
      </c>
      <c r="W638" s="153">
        <v>499208681.25</v>
      </c>
      <c r="X638" s="153">
        <v>424203700</v>
      </c>
      <c r="Y638" s="153">
        <v>120552000</v>
      </c>
      <c r="Z638" s="153">
        <v>0</v>
      </c>
      <c r="AA638" s="153">
        <v>544755700</v>
      </c>
      <c r="AB638" s="153">
        <v>375836226.30000001</v>
      </c>
      <c r="AC638" s="153">
        <v>101979046</v>
      </c>
      <c r="AD638" s="153">
        <v>0</v>
      </c>
      <c r="AE638" s="153">
        <v>477815272.30000001</v>
      </c>
      <c r="AF638" s="489">
        <v>21393408.949999999</v>
      </c>
    </row>
    <row r="639" spans="1:32">
      <c r="A639" s="487">
        <v>632</v>
      </c>
      <c r="B639" s="152">
        <v>6</v>
      </c>
      <c r="C639" s="152"/>
      <c r="D639" s="152" t="s">
        <v>3168</v>
      </c>
      <c r="E639" s="152" t="s">
        <v>1836</v>
      </c>
      <c r="F639" s="487">
        <v>80665403</v>
      </c>
      <c r="G639" s="152" t="s">
        <v>3173</v>
      </c>
      <c r="H639" s="487">
        <v>17332988</v>
      </c>
      <c r="I639" s="152">
        <v>0</v>
      </c>
      <c r="J639" s="152"/>
      <c r="K639" s="152">
        <v>0</v>
      </c>
      <c r="L639" s="487">
        <v>15474925</v>
      </c>
      <c r="M639" s="488">
        <v>80441386.409999996</v>
      </c>
      <c r="N639" s="153">
        <v>632</v>
      </c>
      <c r="O639" s="152" t="s">
        <v>3079</v>
      </c>
      <c r="P639" s="152" t="s">
        <v>1115</v>
      </c>
      <c r="Q639" s="152" t="s">
        <v>3174</v>
      </c>
      <c r="R639" s="488"/>
      <c r="S639" s="153">
        <f t="shared" si="9"/>
        <v>32807913</v>
      </c>
      <c r="T639" s="153">
        <v>47633473.409999996</v>
      </c>
      <c r="U639" s="153">
        <v>363266350</v>
      </c>
      <c r="V639" s="153">
        <v>25620500</v>
      </c>
      <c r="W639" s="153">
        <v>469328236.41000003</v>
      </c>
      <c r="X639" s="153">
        <v>292916922</v>
      </c>
      <c r="Y639" s="153">
        <v>265024988</v>
      </c>
      <c r="Z639" s="153">
        <v>0</v>
      </c>
      <c r="AA639" s="153">
        <v>557941910</v>
      </c>
      <c r="AB639" s="153">
        <v>247813133.5</v>
      </c>
      <c r="AC639" s="153">
        <v>190981231</v>
      </c>
      <c r="AD639" s="153">
        <v>0</v>
      </c>
      <c r="AE639" s="153">
        <v>438794364.5</v>
      </c>
      <c r="AF639" s="489">
        <v>30533871.91</v>
      </c>
    </row>
    <row r="640" spans="1:32">
      <c r="A640" s="487">
        <v>633</v>
      </c>
      <c r="B640" s="152">
        <v>6</v>
      </c>
      <c r="C640" s="152"/>
      <c r="D640" s="152" t="s">
        <v>3168</v>
      </c>
      <c r="E640" s="152" t="s">
        <v>1840</v>
      </c>
      <c r="F640" s="487">
        <v>80665501</v>
      </c>
      <c r="G640" s="152" t="s">
        <v>3175</v>
      </c>
      <c r="H640" s="488">
        <v>12000462.83</v>
      </c>
      <c r="I640" s="487">
        <v>4720000</v>
      </c>
      <c r="J640" s="152"/>
      <c r="K640" s="152">
        <v>0</v>
      </c>
      <c r="L640" s="152">
        <v>0</v>
      </c>
      <c r="M640" s="488">
        <v>64549262.030000001</v>
      </c>
      <c r="N640" s="153">
        <v>633</v>
      </c>
      <c r="O640" s="152" t="s">
        <v>3079</v>
      </c>
      <c r="P640" s="152" t="s">
        <v>1115</v>
      </c>
      <c r="Q640" s="152" t="s">
        <v>3176</v>
      </c>
      <c r="R640" s="488"/>
      <c r="S640" s="153">
        <f t="shared" si="9"/>
        <v>16720462.83</v>
      </c>
      <c r="T640" s="153">
        <v>47828799.200000003</v>
      </c>
      <c r="U640" s="153">
        <v>306250810</v>
      </c>
      <c r="V640" s="153">
        <v>19075984</v>
      </c>
      <c r="W640" s="153">
        <v>389876056.02999997</v>
      </c>
      <c r="X640" s="153">
        <v>315984820</v>
      </c>
      <c r="Y640" s="153">
        <v>99688296</v>
      </c>
      <c r="Z640" s="153">
        <v>0</v>
      </c>
      <c r="AA640" s="153">
        <v>415673116</v>
      </c>
      <c r="AB640" s="153">
        <v>291479746</v>
      </c>
      <c r="AC640" s="153">
        <v>77183070</v>
      </c>
      <c r="AD640" s="153">
        <v>0</v>
      </c>
      <c r="AE640" s="153">
        <v>368662816</v>
      </c>
      <c r="AF640" s="489">
        <v>21213240.030000001</v>
      </c>
    </row>
    <row r="641" spans="1:32">
      <c r="A641" s="487">
        <v>634</v>
      </c>
      <c r="B641" s="152">
        <v>6</v>
      </c>
      <c r="C641" s="152"/>
      <c r="D641" s="152" t="s">
        <v>3168</v>
      </c>
      <c r="E641" s="152" t="s">
        <v>1840</v>
      </c>
      <c r="F641" s="487">
        <v>80665502</v>
      </c>
      <c r="G641" s="152" t="s">
        <v>3177</v>
      </c>
      <c r="H641" s="487">
        <v>48717682</v>
      </c>
      <c r="I641" s="152">
        <v>0</v>
      </c>
      <c r="J641" s="152"/>
      <c r="K641" s="152">
        <v>0</v>
      </c>
      <c r="L641" s="152">
        <v>0</v>
      </c>
      <c r="M641" s="488">
        <v>112864919.3</v>
      </c>
      <c r="N641" s="153">
        <v>634</v>
      </c>
      <c r="O641" s="152" t="s">
        <v>3079</v>
      </c>
      <c r="P641" s="152" t="s">
        <v>1115</v>
      </c>
      <c r="Q641" s="152" t="s">
        <v>3178</v>
      </c>
      <c r="R641" s="488"/>
      <c r="S641" s="153">
        <f t="shared" si="9"/>
        <v>48717682</v>
      </c>
      <c r="T641" s="153">
        <v>64147237.299999997</v>
      </c>
      <c r="U641" s="153">
        <v>395836940</v>
      </c>
      <c r="V641" s="153">
        <v>31394714</v>
      </c>
      <c r="W641" s="153">
        <v>540096573.29999995</v>
      </c>
      <c r="X641" s="153">
        <v>393519210</v>
      </c>
      <c r="Y641" s="153">
        <v>180814221</v>
      </c>
      <c r="Z641" s="153">
        <v>0</v>
      </c>
      <c r="AA641" s="153">
        <v>574333431</v>
      </c>
      <c r="AB641" s="153">
        <v>342256112.42000002</v>
      </c>
      <c r="AC641" s="153">
        <v>134329308</v>
      </c>
      <c r="AD641" s="153">
        <v>0</v>
      </c>
      <c r="AE641" s="153">
        <v>476585420.42000002</v>
      </c>
      <c r="AF641" s="489">
        <v>63511152.880000003</v>
      </c>
    </row>
    <row r="642" spans="1:32">
      <c r="A642" s="487">
        <v>635</v>
      </c>
      <c r="B642" s="152">
        <v>6</v>
      </c>
      <c r="C642" s="152"/>
      <c r="D642" s="152" t="s">
        <v>3168</v>
      </c>
      <c r="E642" s="152" t="s">
        <v>1840</v>
      </c>
      <c r="F642" s="487">
        <v>80665503</v>
      </c>
      <c r="G642" s="152" t="s">
        <v>3179</v>
      </c>
      <c r="H642" s="487">
        <v>18800000</v>
      </c>
      <c r="I642" s="487">
        <v>6070000</v>
      </c>
      <c r="J642" s="152"/>
      <c r="K642" s="152">
        <v>0</v>
      </c>
      <c r="L642" s="152">
        <v>0</v>
      </c>
      <c r="M642" s="488">
        <v>72788079.939999998</v>
      </c>
      <c r="N642" s="153">
        <v>635</v>
      </c>
      <c r="O642" s="152" t="s">
        <v>3079</v>
      </c>
      <c r="P642" s="152" t="s">
        <v>1115</v>
      </c>
      <c r="Q642" s="152" t="s">
        <v>3180</v>
      </c>
      <c r="R642" s="488"/>
      <c r="S642" s="153">
        <f t="shared" si="9"/>
        <v>24870000</v>
      </c>
      <c r="T642" s="153">
        <v>47918079.939999998</v>
      </c>
      <c r="U642" s="153">
        <v>299261310</v>
      </c>
      <c r="V642" s="153">
        <v>20022741</v>
      </c>
      <c r="W642" s="153">
        <v>392072130.94</v>
      </c>
      <c r="X642" s="153">
        <v>282093450.17000002</v>
      </c>
      <c r="Y642" s="153">
        <v>157896267</v>
      </c>
      <c r="Z642" s="153">
        <v>0</v>
      </c>
      <c r="AA642" s="153">
        <v>439989717.17000002</v>
      </c>
      <c r="AB642" s="153">
        <v>264565243.69999999</v>
      </c>
      <c r="AC642" s="153">
        <v>119419737</v>
      </c>
      <c r="AD642" s="153">
        <v>0</v>
      </c>
      <c r="AE642" s="153">
        <v>383984980.69999999</v>
      </c>
      <c r="AF642" s="489">
        <v>8087150.2400000002</v>
      </c>
    </row>
    <row r="643" spans="1:32">
      <c r="A643" s="487">
        <v>636</v>
      </c>
      <c r="B643" s="152">
        <v>6</v>
      </c>
      <c r="C643" s="152"/>
      <c r="D643" s="152" t="s">
        <v>3168</v>
      </c>
      <c r="E643" s="152" t="s">
        <v>1840</v>
      </c>
      <c r="F643" s="487">
        <v>80665504</v>
      </c>
      <c r="G643" s="152" t="s">
        <v>3181</v>
      </c>
      <c r="H643" s="488">
        <v>28099238.620000001</v>
      </c>
      <c r="I643" s="152">
        <v>0</v>
      </c>
      <c r="J643" s="152"/>
      <c r="K643" s="152">
        <v>0</v>
      </c>
      <c r="L643" s="152">
        <v>0</v>
      </c>
      <c r="M643" s="488">
        <v>84391184.299999997</v>
      </c>
      <c r="N643" s="153">
        <v>636</v>
      </c>
      <c r="O643" s="152" t="s">
        <v>3079</v>
      </c>
      <c r="P643" s="152" t="s">
        <v>1115</v>
      </c>
      <c r="Q643" s="152" t="s">
        <v>3182</v>
      </c>
      <c r="R643" s="488"/>
      <c r="S643" s="153">
        <f t="shared" si="9"/>
        <v>28099238.620000001</v>
      </c>
      <c r="T643" s="153">
        <v>56291945.68</v>
      </c>
      <c r="U643" s="153">
        <v>272399270</v>
      </c>
      <c r="V643" s="153">
        <v>33170000</v>
      </c>
      <c r="W643" s="153">
        <v>389960454.30000001</v>
      </c>
      <c r="X643" s="153">
        <v>334155508.62</v>
      </c>
      <c r="Y643" s="153">
        <v>100989380</v>
      </c>
      <c r="Z643" s="153">
        <v>0</v>
      </c>
      <c r="AA643" s="153">
        <v>435144888.62</v>
      </c>
      <c r="AB643" s="153">
        <v>301183935</v>
      </c>
      <c r="AC643" s="153">
        <v>72774154</v>
      </c>
      <c r="AD643" s="153">
        <v>0</v>
      </c>
      <c r="AE643" s="153">
        <v>373958089</v>
      </c>
      <c r="AF643" s="489">
        <v>16002365.300000001</v>
      </c>
    </row>
    <row r="644" spans="1:32">
      <c r="A644" s="487">
        <v>637</v>
      </c>
      <c r="B644" s="152">
        <v>6</v>
      </c>
      <c r="C644" s="152"/>
      <c r="D644" s="152" t="s">
        <v>3168</v>
      </c>
      <c r="E644" s="152" t="s">
        <v>1840</v>
      </c>
      <c r="F644" s="487">
        <v>80665505</v>
      </c>
      <c r="G644" s="152" t="s">
        <v>3183</v>
      </c>
      <c r="H644" s="487">
        <v>22365794</v>
      </c>
      <c r="I644" s="152">
        <v>0</v>
      </c>
      <c r="J644" s="152"/>
      <c r="K644" s="152">
        <v>0</v>
      </c>
      <c r="L644" s="487">
        <v>10286000</v>
      </c>
      <c r="M644" s="487">
        <v>77020445</v>
      </c>
      <c r="N644" s="153">
        <v>637</v>
      </c>
      <c r="O644" s="152" t="s">
        <v>3079</v>
      </c>
      <c r="P644" s="152" t="s">
        <v>1115</v>
      </c>
      <c r="Q644" s="152" t="s">
        <v>3184</v>
      </c>
      <c r="R644" s="487"/>
      <c r="S644" s="153">
        <f t="shared" si="9"/>
        <v>32651794</v>
      </c>
      <c r="T644" s="153">
        <v>44368651</v>
      </c>
      <c r="U644" s="153">
        <v>163012270</v>
      </c>
      <c r="V644" s="153">
        <v>23030890</v>
      </c>
      <c r="W644" s="153">
        <v>263063605</v>
      </c>
      <c r="X644" s="153">
        <v>240768775</v>
      </c>
      <c r="Y644" s="153">
        <v>95487909</v>
      </c>
      <c r="Z644" s="153">
        <v>0</v>
      </c>
      <c r="AA644" s="153">
        <v>336256684</v>
      </c>
      <c r="AB644" s="153">
        <v>208638502</v>
      </c>
      <c r="AC644" s="153">
        <v>81600428</v>
      </c>
      <c r="AD644" s="153">
        <v>0</v>
      </c>
      <c r="AE644" s="153">
        <v>290238930</v>
      </c>
      <c r="AF644" s="490">
        <v>-27175325</v>
      </c>
    </row>
    <row r="645" spans="1:32">
      <c r="A645" s="487">
        <v>638</v>
      </c>
      <c r="B645" s="152">
        <v>6</v>
      </c>
      <c r="C645" s="152"/>
      <c r="D645" s="152" t="s">
        <v>3168</v>
      </c>
      <c r="E645" s="152" t="s">
        <v>1840</v>
      </c>
      <c r="F645" s="487">
        <v>80665506</v>
      </c>
      <c r="G645" s="152" t="s">
        <v>3185</v>
      </c>
      <c r="H645" s="487">
        <v>60751326</v>
      </c>
      <c r="I645" s="152">
        <v>0</v>
      </c>
      <c r="J645" s="152"/>
      <c r="K645" s="152">
        <v>0</v>
      </c>
      <c r="L645" s="152">
        <v>0</v>
      </c>
      <c r="M645" s="488">
        <v>108073858.38</v>
      </c>
      <c r="N645" s="153">
        <v>638</v>
      </c>
      <c r="O645" s="152" t="s">
        <v>3079</v>
      </c>
      <c r="P645" s="152" t="s">
        <v>1115</v>
      </c>
      <c r="Q645" s="152" t="s">
        <v>3186</v>
      </c>
      <c r="R645" s="488"/>
      <c r="S645" s="153">
        <f t="shared" si="9"/>
        <v>60751326</v>
      </c>
      <c r="T645" s="153">
        <v>47322532.380000003</v>
      </c>
      <c r="U645" s="153">
        <v>298720080</v>
      </c>
      <c r="V645" s="153">
        <v>21525847</v>
      </c>
      <c r="W645" s="153">
        <v>428319785.38</v>
      </c>
      <c r="X645" s="153">
        <v>375550766</v>
      </c>
      <c r="Y645" s="153">
        <v>84173000</v>
      </c>
      <c r="Z645" s="153">
        <v>0</v>
      </c>
      <c r="AA645" s="153">
        <v>459723766</v>
      </c>
      <c r="AB645" s="153">
        <v>323940992</v>
      </c>
      <c r="AC645" s="153">
        <v>72716979</v>
      </c>
      <c r="AD645" s="153">
        <v>0</v>
      </c>
      <c r="AE645" s="153">
        <v>396657971</v>
      </c>
      <c r="AF645" s="489">
        <v>31661814.379999999</v>
      </c>
    </row>
    <row r="646" spans="1:32">
      <c r="A646" s="487">
        <v>639</v>
      </c>
      <c r="B646" s="152">
        <v>6</v>
      </c>
      <c r="C646" s="152"/>
      <c r="D646" s="152" t="s">
        <v>3187</v>
      </c>
      <c r="E646" s="152" t="s">
        <v>1836</v>
      </c>
      <c r="F646" s="487">
        <v>80666401</v>
      </c>
      <c r="G646" s="152" t="s">
        <v>3188</v>
      </c>
      <c r="H646" s="488">
        <v>98277989.870000005</v>
      </c>
      <c r="I646" s="488">
        <v>11722253.33</v>
      </c>
      <c r="J646" s="152"/>
      <c r="K646" s="152">
        <v>0</v>
      </c>
      <c r="L646" s="152">
        <v>0</v>
      </c>
      <c r="M646" s="488">
        <v>203753334.16</v>
      </c>
      <c r="N646" s="153">
        <v>639</v>
      </c>
      <c r="O646" s="152" t="s">
        <v>3079</v>
      </c>
      <c r="P646" s="152" t="s">
        <v>1124</v>
      </c>
      <c r="Q646" s="152" t="s">
        <v>3189</v>
      </c>
      <c r="R646" s="488"/>
      <c r="S646" s="153">
        <f t="shared" si="9"/>
        <v>110000243.2</v>
      </c>
      <c r="T646" s="153">
        <v>93753090.959999993</v>
      </c>
      <c r="U646" s="153">
        <v>504420080</v>
      </c>
      <c r="V646" s="153">
        <v>25046971</v>
      </c>
      <c r="W646" s="153">
        <v>733220385.15999997</v>
      </c>
      <c r="X646" s="153">
        <v>511146513.17000002</v>
      </c>
      <c r="Y646" s="153">
        <v>255379035</v>
      </c>
      <c r="Z646" s="153">
        <v>0</v>
      </c>
      <c r="AA646" s="153">
        <v>766525548.16999996</v>
      </c>
      <c r="AB646" s="153">
        <v>460871122.56</v>
      </c>
      <c r="AC646" s="153">
        <v>213123103</v>
      </c>
      <c r="AD646" s="153">
        <v>0</v>
      </c>
      <c r="AE646" s="153">
        <v>673994225.55999994</v>
      </c>
      <c r="AF646" s="489">
        <v>59226159.600000001</v>
      </c>
    </row>
    <row r="647" spans="1:32">
      <c r="A647" s="487">
        <v>640</v>
      </c>
      <c r="B647" s="152">
        <v>6</v>
      </c>
      <c r="C647" s="152"/>
      <c r="D647" s="152" t="s">
        <v>3187</v>
      </c>
      <c r="E647" s="152" t="s">
        <v>1836</v>
      </c>
      <c r="F647" s="487">
        <v>80666402</v>
      </c>
      <c r="G647" s="152" t="s">
        <v>3190</v>
      </c>
      <c r="H647" s="487">
        <v>35109448</v>
      </c>
      <c r="I647" s="488">
        <v>29937906.199999999</v>
      </c>
      <c r="J647" s="152"/>
      <c r="K647" s="152">
        <v>0</v>
      </c>
      <c r="L647" s="152">
        <v>0</v>
      </c>
      <c r="M647" s="488">
        <v>146945014.33000001</v>
      </c>
      <c r="N647" s="153">
        <v>640</v>
      </c>
      <c r="O647" s="152" t="s">
        <v>3079</v>
      </c>
      <c r="P647" s="152" t="s">
        <v>1124</v>
      </c>
      <c r="Q647" s="152" t="s">
        <v>3191</v>
      </c>
      <c r="R647" s="488"/>
      <c r="S647" s="153">
        <f t="shared" si="9"/>
        <v>65047354.200000003</v>
      </c>
      <c r="T647" s="153">
        <v>81897660.129999995</v>
      </c>
      <c r="U647" s="153">
        <v>424851710</v>
      </c>
      <c r="V647" s="153">
        <v>43519058</v>
      </c>
      <c r="W647" s="153">
        <v>615315782.33000004</v>
      </c>
      <c r="X647" s="153">
        <v>320940600</v>
      </c>
      <c r="Y647" s="153">
        <v>308933448</v>
      </c>
      <c r="Z647" s="153">
        <v>0</v>
      </c>
      <c r="AA647" s="153">
        <v>629874048</v>
      </c>
      <c r="AB647" s="153">
        <v>274726389</v>
      </c>
      <c r="AC647" s="153">
        <v>245395951</v>
      </c>
      <c r="AD647" s="153">
        <v>0</v>
      </c>
      <c r="AE647" s="153">
        <v>520122340</v>
      </c>
      <c r="AF647" s="489">
        <v>95193442.329999998</v>
      </c>
    </row>
    <row r="648" spans="1:32">
      <c r="A648" s="487">
        <v>641</v>
      </c>
      <c r="B648" s="152">
        <v>6</v>
      </c>
      <c r="C648" s="152"/>
      <c r="D648" s="152" t="s">
        <v>3187</v>
      </c>
      <c r="E648" s="152" t="s">
        <v>1836</v>
      </c>
      <c r="F648" s="487">
        <v>80666403</v>
      </c>
      <c r="G648" s="152" t="s">
        <v>3192</v>
      </c>
      <c r="H648" s="488">
        <v>61800158.5</v>
      </c>
      <c r="I648" s="488">
        <v>14784206.08</v>
      </c>
      <c r="J648" s="152"/>
      <c r="K648" s="152">
        <v>0</v>
      </c>
      <c r="L648" s="152">
        <v>0</v>
      </c>
      <c r="M648" s="488">
        <v>164385978.16</v>
      </c>
      <c r="N648" s="153">
        <v>641</v>
      </c>
      <c r="O648" s="152" t="s">
        <v>3079</v>
      </c>
      <c r="P648" s="152" t="s">
        <v>1124</v>
      </c>
      <c r="Q648" s="152" t="s">
        <v>3193</v>
      </c>
      <c r="R648" s="488"/>
      <c r="S648" s="153">
        <f t="shared" si="9"/>
        <v>76584364.579999998</v>
      </c>
      <c r="T648" s="153">
        <v>87801613.579999998</v>
      </c>
      <c r="U648" s="153">
        <v>541112000</v>
      </c>
      <c r="V648" s="153">
        <v>38471201</v>
      </c>
      <c r="W648" s="153">
        <v>743969179.15999997</v>
      </c>
      <c r="X648" s="153">
        <v>461380800</v>
      </c>
      <c r="Y648" s="153">
        <v>276701984.5</v>
      </c>
      <c r="Z648" s="153">
        <v>0</v>
      </c>
      <c r="AA648" s="153">
        <v>738082784.5</v>
      </c>
      <c r="AB648" s="153">
        <v>423935773</v>
      </c>
      <c r="AC648" s="153">
        <v>178286913</v>
      </c>
      <c r="AD648" s="153">
        <v>0</v>
      </c>
      <c r="AE648" s="153">
        <v>602222686</v>
      </c>
      <c r="AF648" s="489">
        <v>141746493.16</v>
      </c>
    </row>
    <row r="649" spans="1:32">
      <c r="A649" s="487">
        <v>642</v>
      </c>
      <c r="B649" s="152">
        <v>6</v>
      </c>
      <c r="C649" s="152"/>
      <c r="D649" s="152" t="s">
        <v>3187</v>
      </c>
      <c r="E649" s="152" t="s">
        <v>1840</v>
      </c>
      <c r="F649" s="487">
        <v>80666501</v>
      </c>
      <c r="G649" s="152" t="s">
        <v>3194</v>
      </c>
      <c r="H649" s="487">
        <v>4210299</v>
      </c>
      <c r="I649" s="487">
        <v>6915358</v>
      </c>
      <c r="J649" s="152"/>
      <c r="K649" s="152">
        <v>0</v>
      </c>
      <c r="L649" s="152">
        <v>0</v>
      </c>
      <c r="M649" s="488">
        <v>74675924.049999997</v>
      </c>
      <c r="N649" s="153">
        <v>642</v>
      </c>
      <c r="O649" s="152" t="s">
        <v>3079</v>
      </c>
      <c r="P649" s="152" t="s">
        <v>1124</v>
      </c>
      <c r="Q649" s="152" t="s">
        <v>3195</v>
      </c>
      <c r="R649" s="488"/>
      <c r="S649" s="153">
        <f t="shared" ref="S649:S712" si="10">H649+I649+K649+L649</f>
        <v>11125657</v>
      </c>
      <c r="T649" s="153">
        <v>63550267.049999997</v>
      </c>
      <c r="U649" s="153">
        <v>290218560</v>
      </c>
      <c r="V649" s="153">
        <v>20885581</v>
      </c>
      <c r="W649" s="153">
        <v>385780065.05000001</v>
      </c>
      <c r="X649" s="153">
        <v>306103080</v>
      </c>
      <c r="Y649" s="153">
        <v>166318030</v>
      </c>
      <c r="Z649" s="153">
        <v>0</v>
      </c>
      <c r="AA649" s="153">
        <v>472421110</v>
      </c>
      <c r="AB649" s="153">
        <v>265167883.58000001</v>
      </c>
      <c r="AC649" s="153">
        <v>108151412.05</v>
      </c>
      <c r="AD649" s="153">
        <v>0</v>
      </c>
      <c r="AE649" s="153">
        <v>373319295.63</v>
      </c>
      <c r="AF649" s="489">
        <v>12460769.42</v>
      </c>
    </row>
    <row r="650" spans="1:32">
      <c r="A650" s="487">
        <v>643</v>
      </c>
      <c r="B650" s="152">
        <v>6</v>
      </c>
      <c r="C650" s="152"/>
      <c r="D650" s="152" t="s">
        <v>3187</v>
      </c>
      <c r="E650" s="152" t="s">
        <v>1840</v>
      </c>
      <c r="F650" s="487">
        <v>80666502</v>
      </c>
      <c r="G650" s="152" t="s">
        <v>3196</v>
      </c>
      <c r="H650" s="488">
        <v>63124966.710000001</v>
      </c>
      <c r="I650" s="487">
        <v>1403488</v>
      </c>
      <c r="J650" s="152"/>
      <c r="K650" s="152">
        <v>0</v>
      </c>
      <c r="L650" s="152">
        <v>0</v>
      </c>
      <c r="M650" s="488">
        <v>138656347.11000001</v>
      </c>
      <c r="N650" s="153">
        <v>643</v>
      </c>
      <c r="O650" s="152" t="s">
        <v>3079</v>
      </c>
      <c r="P650" s="152" t="s">
        <v>1124</v>
      </c>
      <c r="Q650" s="152" t="s">
        <v>3197</v>
      </c>
      <c r="R650" s="488"/>
      <c r="S650" s="153">
        <f t="shared" si="10"/>
        <v>64528454.710000001</v>
      </c>
      <c r="T650" s="153">
        <v>74127892.400000006</v>
      </c>
      <c r="U650" s="153">
        <v>390661842</v>
      </c>
      <c r="V650" s="153">
        <v>30730047.84</v>
      </c>
      <c r="W650" s="153">
        <v>560048236.95000005</v>
      </c>
      <c r="X650" s="153">
        <v>353256320</v>
      </c>
      <c r="Y650" s="153">
        <v>265610120</v>
      </c>
      <c r="Z650" s="153">
        <v>0</v>
      </c>
      <c r="AA650" s="153">
        <v>618866440</v>
      </c>
      <c r="AB650" s="153">
        <v>298662390</v>
      </c>
      <c r="AC650" s="153">
        <v>184166235.84</v>
      </c>
      <c r="AD650" s="153">
        <v>0</v>
      </c>
      <c r="AE650" s="153">
        <v>482828625.83999997</v>
      </c>
      <c r="AF650" s="489">
        <v>77219611.109999999</v>
      </c>
    </row>
    <row r="651" spans="1:32">
      <c r="A651" s="487">
        <v>644</v>
      </c>
      <c r="B651" s="152">
        <v>6</v>
      </c>
      <c r="C651" s="152"/>
      <c r="D651" s="152" t="s">
        <v>3187</v>
      </c>
      <c r="E651" s="152" t="s">
        <v>1840</v>
      </c>
      <c r="F651" s="487">
        <v>80666503</v>
      </c>
      <c r="G651" s="152" t="s">
        <v>3198</v>
      </c>
      <c r="H651" s="488">
        <v>42626936.700000003</v>
      </c>
      <c r="I651" s="488">
        <v>2781589.5</v>
      </c>
      <c r="J651" s="152"/>
      <c r="K651" s="152">
        <v>0</v>
      </c>
      <c r="L651" s="152">
        <v>0</v>
      </c>
      <c r="M651" s="488">
        <v>115818160.45999999</v>
      </c>
      <c r="N651" s="153">
        <v>644</v>
      </c>
      <c r="O651" s="152" t="s">
        <v>3079</v>
      </c>
      <c r="P651" s="152" t="s">
        <v>1124</v>
      </c>
      <c r="Q651" s="152" t="s">
        <v>3199</v>
      </c>
      <c r="R651" s="488"/>
      <c r="S651" s="153">
        <f t="shared" si="10"/>
        <v>45408526.200000003</v>
      </c>
      <c r="T651" s="153">
        <v>70409634.260000005</v>
      </c>
      <c r="U651" s="153">
        <v>314755080</v>
      </c>
      <c r="V651" s="153">
        <v>28098249</v>
      </c>
      <c r="W651" s="153">
        <v>458671489.45999998</v>
      </c>
      <c r="X651" s="153">
        <v>276153210</v>
      </c>
      <c r="Y651" s="153">
        <v>229349199.47999999</v>
      </c>
      <c r="Z651" s="153">
        <v>0</v>
      </c>
      <c r="AA651" s="153">
        <v>505502409.48000002</v>
      </c>
      <c r="AB651" s="153">
        <v>246793183.19999999</v>
      </c>
      <c r="AC651" s="153">
        <v>174174894.91999999</v>
      </c>
      <c r="AD651" s="153">
        <v>0</v>
      </c>
      <c r="AE651" s="153">
        <v>420968078.12</v>
      </c>
      <c r="AF651" s="489">
        <v>37703411.340000004</v>
      </c>
    </row>
    <row r="652" spans="1:32">
      <c r="A652" s="487">
        <v>645</v>
      </c>
      <c r="B652" s="152">
        <v>6</v>
      </c>
      <c r="C652" s="152"/>
      <c r="D652" s="152" t="s">
        <v>3187</v>
      </c>
      <c r="E652" s="152" t="s">
        <v>1840</v>
      </c>
      <c r="F652" s="487">
        <v>80666504</v>
      </c>
      <c r="G652" s="152" t="s">
        <v>3200</v>
      </c>
      <c r="H652" s="488">
        <v>45290012.039999999</v>
      </c>
      <c r="I652" s="487">
        <v>1200000</v>
      </c>
      <c r="J652" s="152"/>
      <c r="K652" s="152">
        <v>0</v>
      </c>
      <c r="L652" s="152">
        <v>0</v>
      </c>
      <c r="M652" s="488">
        <v>98891970.540000007</v>
      </c>
      <c r="N652" s="153">
        <v>645</v>
      </c>
      <c r="O652" s="152" t="s">
        <v>3079</v>
      </c>
      <c r="P652" s="152" t="s">
        <v>1124</v>
      </c>
      <c r="Q652" s="152" t="s">
        <v>3201</v>
      </c>
      <c r="R652" s="488"/>
      <c r="S652" s="153">
        <f t="shared" si="10"/>
        <v>46490012.039999999</v>
      </c>
      <c r="T652" s="153">
        <v>52401958.5</v>
      </c>
      <c r="U652" s="153">
        <v>303684840</v>
      </c>
      <c r="V652" s="153">
        <v>28355682</v>
      </c>
      <c r="W652" s="153">
        <v>430932492.54000002</v>
      </c>
      <c r="X652" s="153">
        <v>290711132</v>
      </c>
      <c r="Y652" s="153">
        <v>182832570</v>
      </c>
      <c r="Z652" s="153">
        <v>0</v>
      </c>
      <c r="AA652" s="153">
        <v>473543702</v>
      </c>
      <c r="AB652" s="153">
        <v>252969452</v>
      </c>
      <c r="AC652" s="153">
        <v>129706806</v>
      </c>
      <c r="AD652" s="153">
        <v>0</v>
      </c>
      <c r="AE652" s="153">
        <v>382676258</v>
      </c>
      <c r="AF652" s="489">
        <v>48256234.539999999</v>
      </c>
    </row>
    <row r="653" spans="1:32">
      <c r="A653" s="487">
        <v>646</v>
      </c>
      <c r="B653" s="152">
        <v>6</v>
      </c>
      <c r="C653" s="152"/>
      <c r="D653" s="152" t="s">
        <v>3202</v>
      </c>
      <c r="E653" s="152" t="s">
        <v>1836</v>
      </c>
      <c r="F653" s="487">
        <v>80667401</v>
      </c>
      <c r="G653" s="152" t="s">
        <v>3203</v>
      </c>
      <c r="H653" s="487">
        <v>100000000</v>
      </c>
      <c r="I653" s="152">
        <v>0</v>
      </c>
      <c r="J653" s="152"/>
      <c r="K653" s="152">
        <v>0</v>
      </c>
      <c r="L653" s="152">
        <v>0</v>
      </c>
      <c r="M653" s="488">
        <v>173466916.12</v>
      </c>
      <c r="N653" s="153">
        <v>646</v>
      </c>
      <c r="O653" s="152" t="s">
        <v>3079</v>
      </c>
      <c r="P653" s="152" t="s">
        <v>3204</v>
      </c>
      <c r="Q653" s="152" t="s">
        <v>3205</v>
      </c>
      <c r="R653" s="488"/>
      <c r="S653" s="153">
        <f t="shared" si="10"/>
        <v>100000000</v>
      </c>
      <c r="T653" s="153">
        <v>73466916.120000005</v>
      </c>
      <c r="U653" s="153">
        <v>376210080</v>
      </c>
      <c r="V653" s="153">
        <v>22943265</v>
      </c>
      <c r="W653" s="153">
        <v>572620261.12</v>
      </c>
      <c r="X653" s="153">
        <v>331110018.80000001</v>
      </c>
      <c r="Y653" s="153">
        <v>273119386</v>
      </c>
      <c r="Z653" s="153">
        <v>0</v>
      </c>
      <c r="AA653" s="153">
        <v>604229404.79999995</v>
      </c>
      <c r="AB653" s="153">
        <v>265195070</v>
      </c>
      <c r="AC653" s="153">
        <v>127980543</v>
      </c>
      <c r="AD653" s="153">
        <v>0</v>
      </c>
      <c r="AE653" s="153">
        <v>393175613</v>
      </c>
      <c r="AF653" s="489">
        <v>179444648.12</v>
      </c>
    </row>
    <row r="654" spans="1:32">
      <c r="A654" s="487">
        <v>647</v>
      </c>
      <c r="B654" s="152">
        <v>6</v>
      </c>
      <c r="C654" s="152"/>
      <c r="D654" s="152" t="s">
        <v>3202</v>
      </c>
      <c r="E654" s="152" t="s">
        <v>1836</v>
      </c>
      <c r="F654" s="487">
        <v>80667402</v>
      </c>
      <c r="G654" s="152" t="s">
        <v>3206</v>
      </c>
      <c r="H654" s="487">
        <v>14383197</v>
      </c>
      <c r="I654" s="488">
        <v>3390852.99</v>
      </c>
      <c r="J654" s="152"/>
      <c r="K654" s="152">
        <v>0</v>
      </c>
      <c r="L654" s="152">
        <v>0</v>
      </c>
      <c r="M654" s="488">
        <v>83924683.5</v>
      </c>
      <c r="N654" s="153">
        <v>647</v>
      </c>
      <c r="O654" s="152" t="s">
        <v>3079</v>
      </c>
      <c r="P654" s="152" t="s">
        <v>3204</v>
      </c>
      <c r="Q654" s="152" t="s">
        <v>3207</v>
      </c>
      <c r="R654" s="488"/>
      <c r="S654" s="153">
        <f t="shared" si="10"/>
        <v>17774049.990000002</v>
      </c>
      <c r="T654" s="153">
        <v>66150633.509999998</v>
      </c>
      <c r="U654" s="153">
        <v>379209226</v>
      </c>
      <c r="V654" s="153">
        <v>33012000</v>
      </c>
      <c r="W654" s="153">
        <v>496145909.5</v>
      </c>
      <c r="X654" s="153">
        <v>320724690</v>
      </c>
      <c r="Y654" s="153">
        <v>208555197</v>
      </c>
      <c r="Z654" s="153">
        <v>0</v>
      </c>
      <c r="AA654" s="153">
        <v>529279887</v>
      </c>
      <c r="AB654" s="153">
        <v>280112773.41000003</v>
      </c>
      <c r="AC654" s="153">
        <v>152519952.72999999</v>
      </c>
      <c r="AD654" s="153">
        <v>0</v>
      </c>
      <c r="AE654" s="153">
        <v>432632726.13999999</v>
      </c>
      <c r="AF654" s="489">
        <v>63513183.359999999</v>
      </c>
    </row>
    <row r="655" spans="1:32">
      <c r="A655" s="487">
        <v>648</v>
      </c>
      <c r="B655" s="152">
        <v>6</v>
      </c>
      <c r="C655" s="152"/>
      <c r="D655" s="152" t="s">
        <v>3202</v>
      </c>
      <c r="E655" s="152" t="s">
        <v>1836</v>
      </c>
      <c r="F655" s="487">
        <v>80667403</v>
      </c>
      <c r="G655" s="152" t="s">
        <v>3208</v>
      </c>
      <c r="H655" s="488">
        <v>83284321.079999998</v>
      </c>
      <c r="I655" s="488">
        <v>4012406.46</v>
      </c>
      <c r="J655" s="152"/>
      <c r="K655" s="152">
        <v>0</v>
      </c>
      <c r="L655" s="152">
        <v>0</v>
      </c>
      <c r="M655" s="488">
        <v>181894447.11000001</v>
      </c>
      <c r="N655" s="153">
        <v>648</v>
      </c>
      <c r="O655" s="152" t="s">
        <v>3079</v>
      </c>
      <c r="P655" s="152" t="s">
        <v>3204</v>
      </c>
      <c r="Q655" s="152" t="s">
        <v>3209</v>
      </c>
      <c r="R655" s="488"/>
      <c r="S655" s="153">
        <f t="shared" si="10"/>
        <v>87296727.539999992</v>
      </c>
      <c r="T655" s="153">
        <v>94597719.569999993</v>
      </c>
      <c r="U655" s="153">
        <v>519195918</v>
      </c>
      <c r="V655" s="153">
        <v>37088725</v>
      </c>
      <c r="W655" s="153">
        <v>738179090.11000001</v>
      </c>
      <c r="X655" s="153">
        <v>538174496.08000004</v>
      </c>
      <c r="Y655" s="153">
        <v>222314565</v>
      </c>
      <c r="Z655" s="153">
        <v>0</v>
      </c>
      <c r="AA655" s="153">
        <v>760489061.08000004</v>
      </c>
      <c r="AB655" s="153">
        <v>450528068.83999997</v>
      </c>
      <c r="AC655" s="153">
        <v>180465096.66</v>
      </c>
      <c r="AD655" s="153">
        <v>0</v>
      </c>
      <c r="AE655" s="153">
        <v>630993165.5</v>
      </c>
      <c r="AF655" s="489">
        <v>107185924.61</v>
      </c>
    </row>
    <row r="656" spans="1:32">
      <c r="A656" s="487">
        <v>649</v>
      </c>
      <c r="B656" s="152">
        <v>6</v>
      </c>
      <c r="C656" s="152"/>
      <c r="D656" s="152" t="s">
        <v>3202</v>
      </c>
      <c r="E656" s="152" t="s">
        <v>1836</v>
      </c>
      <c r="F656" s="487">
        <v>80667404</v>
      </c>
      <c r="G656" s="152" t="s">
        <v>3210</v>
      </c>
      <c r="H656" s="488">
        <v>50921143.109999999</v>
      </c>
      <c r="I656" s="488">
        <v>10886414.9</v>
      </c>
      <c r="J656" s="152"/>
      <c r="K656" s="152">
        <v>0</v>
      </c>
      <c r="L656" s="152">
        <v>0</v>
      </c>
      <c r="M656" s="488">
        <v>130014303.43000001</v>
      </c>
      <c r="N656" s="153">
        <v>649</v>
      </c>
      <c r="O656" s="152" t="s">
        <v>3079</v>
      </c>
      <c r="P656" s="152" t="s">
        <v>3204</v>
      </c>
      <c r="Q656" s="152" t="s">
        <v>3211</v>
      </c>
      <c r="R656" s="488"/>
      <c r="S656" s="153">
        <f t="shared" si="10"/>
        <v>61807558.009999998</v>
      </c>
      <c r="T656" s="153">
        <v>68206745.420000002</v>
      </c>
      <c r="U656" s="153">
        <v>411915669</v>
      </c>
      <c r="V656" s="153">
        <v>40617330</v>
      </c>
      <c r="W656" s="153">
        <v>582547302.42999995</v>
      </c>
      <c r="X656" s="153">
        <v>382464780</v>
      </c>
      <c r="Y656" s="153">
        <v>225267529</v>
      </c>
      <c r="Z656" s="153">
        <v>0</v>
      </c>
      <c r="AA656" s="153">
        <v>607732309</v>
      </c>
      <c r="AB656" s="153">
        <v>331827520.19999999</v>
      </c>
      <c r="AC656" s="153">
        <v>188241220</v>
      </c>
      <c r="AD656" s="153">
        <v>0</v>
      </c>
      <c r="AE656" s="153">
        <v>520068740.19999999</v>
      </c>
      <c r="AF656" s="489">
        <v>62478562.229999997</v>
      </c>
    </row>
    <row r="657" spans="1:32">
      <c r="A657" s="487">
        <v>650</v>
      </c>
      <c r="B657" s="152">
        <v>6</v>
      </c>
      <c r="C657" s="152"/>
      <c r="D657" s="152" t="s">
        <v>3202</v>
      </c>
      <c r="E657" s="152" t="s">
        <v>1840</v>
      </c>
      <c r="F657" s="487">
        <v>80667501</v>
      </c>
      <c r="G657" s="152" t="s">
        <v>3212</v>
      </c>
      <c r="H657" s="488">
        <v>257775.18</v>
      </c>
      <c r="I657" s="488">
        <v>7369158.2800000003</v>
      </c>
      <c r="J657" s="152"/>
      <c r="K657" s="152">
        <v>0</v>
      </c>
      <c r="L657" s="152">
        <v>0</v>
      </c>
      <c r="M657" s="488">
        <v>74344302.019999996</v>
      </c>
      <c r="N657" s="153">
        <v>650</v>
      </c>
      <c r="O657" s="152" t="s">
        <v>3079</v>
      </c>
      <c r="P657" s="152" t="s">
        <v>3204</v>
      </c>
      <c r="Q657" s="152" t="s">
        <v>3213</v>
      </c>
      <c r="R657" s="488"/>
      <c r="S657" s="153">
        <f t="shared" si="10"/>
        <v>7626933.46</v>
      </c>
      <c r="T657" s="153">
        <v>66717368.560000002</v>
      </c>
      <c r="U657" s="153">
        <v>379307093.25</v>
      </c>
      <c r="V657" s="153">
        <v>33929266</v>
      </c>
      <c r="W657" s="153">
        <v>487580661.26999998</v>
      </c>
      <c r="X657" s="153">
        <v>304086990</v>
      </c>
      <c r="Y657" s="153">
        <v>206026775.18000001</v>
      </c>
      <c r="Z657" s="153">
        <v>0</v>
      </c>
      <c r="AA657" s="153">
        <v>510113765.18000001</v>
      </c>
      <c r="AB657" s="153">
        <v>283080721.13</v>
      </c>
      <c r="AC657" s="153">
        <v>177103276.24000001</v>
      </c>
      <c r="AD657" s="153">
        <v>0</v>
      </c>
      <c r="AE657" s="153">
        <v>460183997.37</v>
      </c>
      <c r="AF657" s="489">
        <v>27396663.899999999</v>
      </c>
    </row>
    <row r="658" spans="1:32">
      <c r="A658" s="487">
        <v>651</v>
      </c>
      <c r="B658" s="152">
        <v>6</v>
      </c>
      <c r="C658" s="152"/>
      <c r="D658" s="152" t="s">
        <v>3202</v>
      </c>
      <c r="E658" s="152" t="s">
        <v>1840</v>
      </c>
      <c r="F658" s="487">
        <v>80667502</v>
      </c>
      <c r="G658" s="152" t="s">
        <v>3214</v>
      </c>
      <c r="H658" s="487">
        <v>49895000</v>
      </c>
      <c r="I658" s="488">
        <v>1423547.91</v>
      </c>
      <c r="J658" s="152"/>
      <c r="K658" s="152">
        <v>0</v>
      </c>
      <c r="L658" s="152">
        <v>0</v>
      </c>
      <c r="M658" s="488">
        <v>106750640.29000001</v>
      </c>
      <c r="N658" s="153">
        <v>651</v>
      </c>
      <c r="O658" s="152" t="s">
        <v>3079</v>
      </c>
      <c r="P658" s="152" t="s">
        <v>3204</v>
      </c>
      <c r="Q658" s="152" t="s">
        <v>3215</v>
      </c>
      <c r="R658" s="488"/>
      <c r="S658" s="153">
        <f t="shared" si="10"/>
        <v>51318547.909999996</v>
      </c>
      <c r="T658" s="153">
        <v>55432092.380000003</v>
      </c>
      <c r="U658" s="153">
        <v>273575047.97000003</v>
      </c>
      <c r="V658" s="153">
        <v>23895791</v>
      </c>
      <c r="W658" s="153">
        <v>404221479.25999999</v>
      </c>
      <c r="X658" s="153">
        <v>236824480</v>
      </c>
      <c r="Y658" s="153">
        <v>201497968</v>
      </c>
      <c r="Z658" s="153">
        <v>0</v>
      </c>
      <c r="AA658" s="153">
        <v>438322448</v>
      </c>
      <c r="AB658" s="153">
        <v>203899038.03999999</v>
      </c>
      <c r="AC658" s="153">
        <v>127111618</v>
      </c>
      <c r="AD658" s="153">
        <v>0</v>
      </c>
      <c r="AE658" s="153">
        <v>331010656.04000002</v>
      </c>
      <c r="AF658" s="489">
        <v>73210823.219999999</v>
      </c>
    </row>
    <row r="659" spans="1:32">
      <c r="A659" s="487">
        <v>652</v>
      </c>
      <c r="B659" s="152">
        <v>6</v>
      </c>
      <c r="C659" s="152"/>
      <c r="D659" s="152" t="s">
        <v>3202</v>
      </c>
      <c r="E659" s="152" t="s">
        <v>1840</v>
      </c>
      <c r="F659" s="487">
        <v>80667503</v>
      </c>
      <c r="G659" s="152" t="s">
        <v>3216</v>
      </c>
      <c r="H659" s="487">
        <v>3008856</v>
      </c>
      <c r="I659" s="488">
        <v>4066275.65</v>
      </c>
      <c r="J659" s="152"/>
      <c r="K659" s="152">
        <v>0</v>
      </c>
      <c r="L659" s="152">
        <v>0</v>
      </c>
      <c r="M659" s="488">
        <v>56447824.509999998</v>
      </c>
      <c r="N659" s="153">
        <v>652</v>
      </c>
      <c r="O659" s="152" t="s">
        <v>3079</v>
      </c>
      <c r="P659" s="152" t="s">
        <v>3204</v>
      </c>
      <c r="Q659" s="152" t="s">
        <v>3217</v>
      </c>
      <c r="R659" s="488"/>
      <c r="S659" s="153">
        <f t="shared" si="10"/>
        <v>7075131.6500000004</v>
      </c>
      <c r="T659" s="153">
        <v>49372692.859999999</v>
      </c>
      <c r="U659" s="153">
        <v>295435966.39999998</v>
      </c>
      <c r="V659" s="153">
        <v>25686436</v>
      </c>
      <c r="W659" s="153">
        <v>377570226.91000003</v>
      </c>
      <c r="X659" s="153">
        <v>260205204</v>
      </c>
      <c r="Y659" s="153">
        <v>150587145</v>
      </c>
      <c r="Z659" s="153">
        <v>0</v>
      </c>
      <c r="AA659" s="153">
        <v>410792349</v>
      </c>
      <c r="AB659" s="153">
        <v>225505781.41999999</v>
      </c>
      <c r="AC659" s="153">
        <v>118288084.16</v>
      </c>
      <c r="AD659" s="153">
        <v>0</v>
      </c>
      <c r="AE659" s="153">
        <v>343793865.57999998</v>
      </c>
      <c r="AF659" s="489">
        <v>33776361.329999998</v>
      </c>
    </row>
    <row r="660" spans="1:32">
      <c r="A660" s="487">
        <v>653</v>
      </c>
      <c r="B660" s="152">
        <v>6</v>
      </c>
      <c r="C660" s="152"/>
      <c r="D660" s="152" t="s">
        <v>3202</v>
      </c>
      <c r="E660" s="152" t="s">
        <v>1840</v>
      </c>
      <c r="F660" s="487">
        <v>80667504</v>
      </c>
      <c r="G660" s="152" t="s">
        <v>3218</v>
      </c>
      <c r="H660" s="487">
        <v>37773639</v>
      </c>
      <c r="I660" s="488">
        <v>6350686.0899999999</v>
      </c>
      <c r="J660" s="152"/>
      <c r="K660" s="152">
        <v>0</v>
      </c>
      <c r="L660" s="152">
        <v>0</v>
      </c>
      <c r="M660" s="488">
        <v>123454625.09</v>
      </c>
      <c r="N660" s="153">
        <v>653</v>
      </c>
      <c r="O660" s="152" t="s">
        <v>3079</v>
      </c>
      <c r="P660" s="152" t="s">
        <v>3204</v>
      </c>
      <c r="Q660" s="152" t="s">
        <v>3219</v>
      </c>
      <c r="R660" s="488"/>
      <c r="S660" s="153">
        <f t="shared" si="10"/>
        <v>44124325.090000004</v>
      </c>
      <c r="T660" s="153">
        <v>79330300</v>
      </c>
      <c r="U660" s="153">
        <v>351220620</v>
      </c>
      <c r="V660" s="153">
        <v>29514202</v>
      </c>
      <c r="W660" s="153">
        <v>504189447.08999997</v>
      </c>
      <c r="X660" s="153">
        <v>315796331.08999997</v>
      </c>
      <c r="Y660" s="153">
        <v>195006999</v>
      </c>
      <c r="Z660" s="153">
        <v>0</v>
      </c>
      <c r="AA660" s="153">
        <v>510803330.08999997</v>
      </c>
      <c r="AB660" s="153">
        <v>307913010.25</v>
      </c>
      <c r="AC660" s="153">
        <v>177575305.41999999</v>
      </c>
      <c r="AD660" s="153">
        <v>0</v>
      </c>
      <c r="AE660" s="153">
        <v>485488315.67000002</v>
      </c>
      <c r="AF660" s="489">
        <v>18701131.420000002</v>
      </c>
    </row>
    <row r="661" spans="1:32">
      <c r="A661" s="487">
        <v>654</v>
      </c>
      <c r="B661" s="152">
        <v>6</v>
      </c>
      <c r="C661" s="152"/>
      <c r="D661" s="152" t="s">
        <v>3202</v>
      </c>
      <c r="E661" s="152" t="s">
        <v>1840</v>
      </c>
      <c r="F661" s="487">
        <v>80667505</v>
      </c>
      <c r="G661" s="152" t="s">
        <v>3220</v>
      </c>
      <c r="H661" s="488">
        <v>29839210.829999998</v>
      </c>
      <c r="I661" s="487">
        <v>2736773</v>
      </c>
      <c r="J661" s="152"/>
      <c r="K661" s="152">
        <v>0</v>
      </c>
      <c r="L661" s="152">
        <v>0</v>
      </c>
      <c r="M661" s="488">
        <v>92195251.200000003</v>
      </c>
      <c r="N661" s="153">
        <v>654</v>
      </c>
      <c r="O661" s="152" t="s">
        <v>3079</v>
      </c>
      <c r="P661" s="152" t="s">
        <v>3204</v>
      </c>
      <c r="Q661" s="152" t="s">
        <v>3221</v>
      </c>
      <c r="R661" s="488"/>
      <c r="S661" s="153">
        <f t="shared" si="10"/>
        <v>32575983.829999998</v>
      </c>
      <c r="T661" s="153">
        <v>59619267.369999997</v>
      </c>
      <c r="U661" s="153">
        <v>404696266</v>
      </c>
      <c r="V661" s="153">
        <v>33978000</v>
      </c>
      <c r="W661" s="153">
        <v>530869517.19999999</v>
      </c>
      <c r="X661" s="153">
        <v>295588550</v>
      </c>
      <c r="Y661" s="153">
        <v>273331479</v>
      </c>
      <c r="Z661" s="153">
        <v>0</v>
      </c>
      <c r="AA661" s="153">
        <v>568920029</v>
      </c>
      <c r="AB661" s="153">
        <v>262393451</v>
      </c>
      <c r="AC661" s="153">
        <v>217193609</v>
      </c>
      <c r="AD661" s="153">
        <v>0</v>
      </c>
      <c r="AE661" s="153">
        <v>479587060</v>
      </c>
      <c r="AF661" s="489">
        <v>51282457.200000003</v>
      </c>
    </row>
    <row r="662" spans="1:32">
      <c r="A662" s="487">
        <v>655</v>
      </c>
      <c r="B662" s="152">
        <v>6</v>
      </c>
      <c r="C662" s="152"/>
      <c r="D662" s="152" t="s">
        <v>3202</v>
      </c>
      <c r="E662" s="152" t="s">
        <v>1840</v>
      </c>
      <c r="F662" s="487">
        <v>80667506</v>
      </c>
      <c r="G662" s="152" t="s">
        <v>3222</v>
      </c>
      <c r="H662" s="488">
        <v>58364911.68</v>
      </c>
      <c r="I662" s="488">
        <v>4104167.92</v>
      </c>
      <c r="J662" s="152"/>
      <c r="K662" s="152">
        <v>0</v>
      </c>
      <c r="L662" s="152">
        <v>0</v>
      </c>
      <c r="M662" s="488">
        <v>123242649.72</v>
      </c>
      <c r="N662" s="153">
        <v>655</v>
      </c>
      <c r="O662" s="152" t="s">
        <v>3079</v>
      </c>
      <c r="P662" s="152" t="s">
        <v>3204</v>
      </c>
      <c r="Q662" s="152" t="s">
        <v>3223</v>
      </c>
      <c r="R662" s="488"/>
      <c r="S662" s="153">
        <f t="shared" si="10"/>
        <v>62469079.600000001</v>
      </c>
      <c r="T662" s="153">
        <v>60773570.119999997</v>
      </c>
      <c r="U662" s="153">
        <v>313060080</v>
      </c>
      <c r="V662" s="153">
        <v>35779601</v>
      </c>
      <c r="W662" s="153">
        <v>472082330.72000003</v>
      </c>
      <c r="X662" s="153">
        <v>288348410</v>
      </c>
      <c r="Y662" s="153">
        <v>204807110</v>
      </c>
      <c r="Z662" s="153">
        <v>0</v>
      </c>
      <c r="AA662" s="153">
        <v>493155520</v>
      </c>
      <c r="AB662" s="153">
        <v>218795824</v>
      </c>
      <c r="AC662" s="153">
        <v>135658252</v>
      </c>
      <c r="AD662" s="153">
        <v>0</v>
      </c>
      <c r="AE662" s="153">
        <v>354454076</v>
      </c>
      <c r="AF662" s="489">
        <v>117628254.72</v>
      </c>
    </row>
    <row r="663" spans="1:32">
      <c r="A663" s="487">
        <v>656</v>
      </c>
      <c r="B663" s="152">
        <v>6</v>
      </c>
      <c r="C663" s="152"/>
      <c r="D663" s="152" t="s">
        <v>3202</v>
      </c>
      <c r="E663" s="152" t="s">
        <v>1840</v>
      </c>
      <c r="F663" s="487">
        <v>80667507</v>
      </c>
      <c r="G663" s="152" t="s">
        <v>3224</v>
      </c>
      <c r="H663" s="488">
        <v>17183480.609999999</v>
      </c>
      <c r="I663" s="488">
        <v>2945642.66</v>
      </c>
      <c r="J663" s="152"/>
      <c r="K663" s="152">
        <v>0</v>
      </c>
      <c r="L663" s="487">
        <v>485868</v>
      </c>
      <c r="M663" s="488">
        <v>78042433.780000001</v>
      </c>
      <c r="N663" s="153">
        <v>656</v>
      </c>
      <c r="O663" s="152" t="s">
        <v>3079</v>
      </c>
      <c r="P663" s="152" t="s">
        <v>3204</v>
      </c>
      <c r="Q663" s="152" t="s">
        <v>3225</v>
      </c>
      <c r="R663" s="488"/>
      <c r="S663" s="153">
        <f t="shared" si="10"/>
        <v>20614991.27</v>
      </c>
      <c r="T663" s="153">
        <v>57427442.509999998</v>
      </c>
      <c r="U663" s="153">
        <v>306570080</v>
      </c>
      <c r="V663" s="153">
        <v>32211381.879999999</v>
      </c>
      <c r="W663" s="153">
        <v>416823895.66000003</v>
      </c>
      <c r="X663" s="153">
        <v>279177131.26999998</v>
      </c>
      <c r="Y663" s="153">
        <v>157813470</v>
      </c>
      <c r="Z663" s="153">
        <v>0</v>
      </c>
      <c r="AA663" s="153">
        <v>436990601.26999998</v>
      </c>
      <c r="AB663" s="153">
        <v>255963471.59</v>
      </c>
      <c r="AC663" s="153">
        <v>128038033.92</v>
      </c>
      <c r="AD663" s="153">
        <v>0</v>
      </c>
      <c r="AE663" s="153">
        <v>384001505.50999999</v>
      </c>
      <c r="AF663" s="489">
        <v>32822390.149999999</v>
      </c>
    </row>
    <row r="664" spans="1:32">
      <c r="A664" s="487">
        <v>657</v>
      </c>
      <c r="B664" s="152">
        <v>6</v>
      </c>
      <c r="C664" s="152"/>
      <c r="D664" s="152" t="s">
        <v>3226</v>
      </c>
      <c r="E664" s="152" t="s">
        <v>1836</v>
      </c>
      <c r="F664" s="487">
        <v>80668401</v>
      </c>
      <c r="G664" s="152" t="s">
        <v>3227</v>
      </c>
      <c r="H664" s="488">
        <v>69756503.230000004</v>
      </c>
      <c r="I664" s="488">
        <v>13026693.9</v>
      </c>
      <c r="J664" s="152"/>
      <c r="K664" s="152">
        <v>0</v>
      </c>
      <c r="L664" s="152">
        <v>0</v>
      </c>
      <c r="M664" s="488">
        <v>188629772.75999999</v>
      </c>
      <c r="N664" s="153">
        <v>657</v>
      </c>
      <c r="O664" s="152" t="s">
        <v>3079</v>
      </c>
      <c r="P664" s="152" t="s">
        <v>1123</v>
      </c>
      <c r="Q664" s="152" t="s">
        <v>3228</v>
      </c>
      <c r="R664" s="488"/>
      <c r="S664" s="153">
        <f t="shared" si="10"/>
        <v>82783197.13000001</v>
      </c>
      <c r="T664" s="153">
        <v>105846575.63</v>
      </c>
      <c r="U664" s="153">
        <v>497820000</v>
      </c>
      <c r="V664" s="153">
        <v>30782818</v>
      </c>
      <c r="W664" s="153">
        <v>717232590.75999999</v>
      </c>
      <c r="X664" s="153">
        <v>413730080</v>
      </c>
      <c r="Y664" s="153">
        <v>442691020</v>
      </c>
      <c r="Z664" s="153">
        <v>319000</v>
      </c>
      <c r="AA664" s="153">
        <v>856740100</v>
      </c>
      <c r="AB664" s="153">
        <v>382592848.69</v>
      </c>
      <c r="AC664" s="153">
        <v>249327221</v>
      </c>
      <c r="AD664" s="153">
        <v>0</v>
      </c>
      <c r="AE664" s="153">
        <v>631920069.69000006</v>
      </c>
      <c r="AF664" s="489">
        <v>85312521.069999993</v>
      </c>
    </row>
    <row r="665" spans="1:32">
      <c r="A665" s="487">
        <v>658</v>
      </c>
      <c r="B665" s="152">
        <v>6</v>
      </c>
      <c r="C665" s="152"/>
      <c r="D665" s="152" t="s">
        <v>3226</v>
      </c>
      <c r="E665" s="152" t="s">
        <v>1836</v>
      </c>
      <c r="F665" s="487">
        <v>80668402</v>
      </c>
      <c r="G665" s="152" t="s">
        <v>3229</v>
      </c>
      <c r="H665" s="488">
        <v>41641547.090000004</v>
      </c>
      <c r="I665" s="488">
        <v>16003030.73</v>
      </c>
      <c r="J665" s="152"/>
      <c r="K665" s="152">
        <v>0</v>
      </c>
      <c r="L665" s="152">
        <v>0</v>
      </c>
      <c r="M665" s="488">
        <v>138030705.19999999</v>
      </c>
      <c r="N665" s="153">
        <v>658</v>
      </c>
      <c r="O665" s="152" t="s">
        <v>3079</v>
      </c>
      <c r="P665" s="152" t="s">
        <v>1123</v>
      </c>
      <c r="Q665" s="152" t="s">
        <v>3230</v>
      </c>
      <c r="R665" s="488"/>
      <c r="S665" s="153">
        <f t="shared" si="10"/>
        <v>57644577.820000008</v>
      </c>
      <c r="T665" s="153">
        <v>80386127.379999995</v>
      </c>
      <c r="U665" s="153">
        <v>418485000</v>
      </c>
      <c r="V665" s="153">
        <v>79855877.560000002</v>
      </c>
      <c r="W665" s="153">
        <v>636371582.75999999</v>
      </c>
      <c r="X665" s="153">
        <v>329977062.08999997</v>
      </c>
      <c r="Y665" s="153">
        <v>363940328</v>
      </c>
      <c r="Z665" s="153">
        <v>0</v>
      </c>
      <c r="AA665" s="153">
        <v>693917390.09000003</v>
      </c>
      <c r="AB665" s="153">
        <v>278174471</v>
      </c>
      <c r="AC665" s="153">
        <v>286399210</v>
      </c>
      <c r="AD665" s="153">
        <v>0</v>
      </c>
      <c r="AE665" s="153">
        <v>564573681</v>
      </c>
      <c r="AF665" s="489">
        <v>71797901.760000005</v>
      </c>
    </row>
    <row r="666" spans="1:32">
      <c r="A666" s="487">
        <v>659</v>
      </c>
      <c r="B666" s="152">
        <v>6</v>
      </c>
      <c r="C666" s="152"/>
      <c r="D666" s="152" t="s">
        <v>3226</v>
      </c>
      <c r="E666" s="152" t="s">
        <v>1836</v>
      </c>
      <c r="F666" s="487">
        <v>80668403</v>
      </c>
      <c r="G666" s="152" t="s">
        <v>3231</v>
      </c>
      <c r="H666" s="488">
        <v>85047141.140000001</v>
      </c>
      <c r="I666" s="152">
        <v>0</v>
      </c>
      <c r="J666" s="152"/>
      <c r="K666" s="152">
        <v>0</v>
      </c>
      <c r="L666" s="152">
        <v>0</v>
      </c>
      <c r="M666" s="488">
        <v>182815785.11000001</v>
      </c>
      <c r="N666" s="153">
        <v>659</v>
      </c>
      <c r="O666" s="152" t="s">
        <v>3079</v>
      </c>
      <c r="P666" s="152" t="s">
        <v>1123</v>
      </c>
      <c r="Q666" s="152" t="s">
        <v>3232</v>
      </c>
      <c r="R666" s="488"/>
      <c r="S666" s="153">
        <f t="shared" si="10"/>
        <v>85047141.140000001</v>
      </c>
      <c r="T666" s="153">
        <v>97768643.969999999</v>
      </c>
      <c r="U666" s="153">
        <v>438269000</v>
      </c>
      <c r="V666" s="153">
        <v>20010188</v>
      </c>
      <c r="W666" s="153">
        <v>641094973.11000001</v>
      </c>
      <c r="X666" s="153">
        <v>439118645.13999999</v>
      </c>
      <c r="Y666" s="153">
        <v>264369466</v>
      </c>
      <c r="Z666" s="153">
        <v>0</v>
      </c>
      <c r="AA666" s="153">
        <v>703488111.13999999</v>
      </c>
      <c r="AB666" s="153">
        <v>358040976.55000001</v>
      </c>
      <c r="AC666" s="153">
        <v>147143220.19</v>
      </c>
      <c r="AD666" s="153">
        <v>0</v>
      </c>
      <c r="AE666" s="153">
        <v>505184196.74000001</v>
      </c>
      <c r="AF666" s="489">
        <v>135910776.37</v>
      </c>
    </row>
    <row r="667" spans="1:32">
      <c r="A667" s="487">
        <v>660</v>
      </c>
      <c r="B667" s="152">
        <v>6</v>
      </c>
      <c r="C667" s="152"/>
      <c r="D667" s="152" t="s">
        <v>3226</v>
      </c>
      <c r="E667" s="152" t="s">
        <v>1836</v>
      </c>
      <c r="F667" s="487">
        <v>80668404</v>
      </c>
      <c r="G667" s="152" t="s">
        <v>3233</v>
      </c>
      <c r="H667" s="488">
        <v>13212756.07</v>
      </c>
      <c r="I667" s="488">
        <v>55403519.439999998</v>
      </c>
      <c r="J667" s="152"/>
      <c r="K667" s="152">
        <v>0</v>
      </c>
      <c r="L667" s="152">
        <v>0</v>
      </c>
      <c r="M667" s="488">
        <v>171509969.71000001</v>
      </c>
      <c r="N667" s="153">
        <v>660</v>
      </c>
      <c r="O667" s="152" t="s">
        <v>3079</v>
      </c>
      <c r="P667" s="152" t="s">
        <v>1123</v>
      </c>
      <c r="Q667" s="152" t="s">
        <v>3234</v>
      </c>
      <c r="R667" s="488"/>
      <c r="S667" s="153">
        <f t="shared" si="10"/>
        <v>68616275.50999999</v>
      </c>
      <c r="T667" s="153">
        <v>102893694.2</v>
      </c>
      <c r="U667" s="153">
        <v>453942007</v>
      </c>
      <c r="V667" s="153">
        <v>50424476.479999997</v>
      </c>
      <c r="W667" s="153">
        <v>675876453.19000006</v>
      </c>
      <c r="X667" s="153">
        <v>446352363.04000002</v>
      </c>
      <c r="Y667" s="153">
        <v>296888672.49000001</v>
      </c>
      <c r="Z667" s="153">
        <v>0</v>
      </c>
      <c r="AA667" s="153">
        <v>743241035.52999997</v>
      </c>
      <c r="AB667" s="153">
        <v>396970995.37</v>
      </c>
      <c r="AC667" s="153">
        <v>175713434.15000001</v>
      </c>
      <c r="AD667" s="153">
        <v>0</v>
      </c>
      <c r="AE667" s="153">
        <v>572684429.51999998</v>
      </c>
      <c r="AF667" s="489">
        <v>103192023.67</v>
      </c>
    </row>
    <row r="668" spans="1:32">
      <c r="A668" s="487">
        <v>661</v>
      </c>
      <c r="B668" s="152">
        <v>6</v>
      </c>
      <c r="C668" s="152"/>
      <c r="D668" s="152" t="s">
        <v>3226</v>
      </c>
      <c r="E668" s="152" t="s">
        <v>1836</v>
      </c>
      <c r="F668" s="487">
        <v>80668405</v>
      </c>
      <c r="G668" s="152" t="s">
        <v>3235</v>
      </c>
      <c r="H668" s="488">
        <v>336212274.45999998</v>
      </c>
      <c r="I668" s="488">
        <v>53901109.990000002</v>
      </c>
      <c r="J668" s="152"/>
      <c r="K668" s="152">
        <v>0</v>
      </c>
      <c r="L668" s="487">
        <v>6466937</v>
      </c>
      <c r="M668" s="488">
        <v>561279776.90999997</v>
      </c>
      <c r="N668" s="153">
        <v>661</v>
      </c>
      <c r="O668" s="152" t="s">
        <v>3079</v>
      </c>
      <c r="P668" s="152" t="s">
        <v>1123</v>
      </c>
      <c r="Q668" s="152" t="s">
        <v>3236</v>
      </c>
      <c r="R668" s="488"/>
      <c r="S668" s="153">
        <f t="shared" si="10"/>
        <v>396580321.44999999</v>
      </c>
      <c r="T668" s="153">
        <v>164699455.46000001</v>
      </c>
      <c r="U668" s="153">
        <v>791683937</v>
      </c>
      <c r="V668" s="153">
        <v>127626199</v>
      </c>
      <c r="W668" s="153">
        <v>1480589912.9100001</v>
      </c>
      <c r="X668" s="153">
        <v>930204681.09000003</v>
      </c>
      <c r="Y668" s="153">
        <v>607635602</v>
      </c>
      <c r="Z668" s="153">
        <v>0</v>
      </c>
      <c r="AA668" s="153">
        <v>1537840283.0899999</v>
      </c>
      <c r="AB668" s="153">
        <v>811208741.65999997</v>
      </c>
      <c r="AC668" s="153">
        <v>392869894.11000001</v>
      </c>
      <c r="AD668" s="153">
        <v>0</v>
      </c>
      <c r="AE668" s="153">
        <v>1204078635.77</v>
      </c>
      <c r="AF668" s="489">
        <v>276511277.13999999</v>
      </c>
    </row>
    <row r="669" spans="1:32">
      <c r="A669" s="487">
        <v>662</v>
      </c>
      <c r="B669" s="152">
        <v>6</v>
      </c>
      <c r="C669" s="152"/>
      <c r="D669" s="152" t="s">
        <v>3226</v>
      </c>
      <c r="E669" s="152" t="s">
        <v>1840</v>
      </c>
      <c r="F669" s="487">
        <v>80668501</v>
      </c>
      <c r="G669" s="152" t="s">
        <v>3237</v>
      </c>
      <c r="H669" s="488">
        <v>18618355.52</v>
      </c>
      <c r="I669" s="152">
        <v>0</v>
      </c>
      <c r="J669" s="152"/>
      <c r="K669" s="152">
        <v>0</v>
      </c>
      <c r="L669" s="152">
        <v>0</v>
      </c>
      <c r="M669" s="488">
        <v>75837029.989999995</v>
      </c>
      <c r="N669" s="153">
        <v>662</v>
      </c>
      <c r="O669" s="152" t="s">
        <v>3079</v>
      </c>
      <c r="P669" s="152" t="s">
        <v>1123</v>
      </c>
      <c r="Q669" s="152" t="s">
        <v>3238</v>
      </c>
      <c r="R669" s="488"/>
      <c r="S669" s="153">
        <f t="shared" si="10"/>
        <v>18618355.52</v>
      </c>
      <c r="T669" s="153">
        <v>57218674.469999999</v>
      </c>
      <c r="U669" s="153">
        <v>255648000</v>
      </c>
      <c r="V669" s="153">
        <v>35070683.200000003</v>
      </c>
      <c r="W669" s="153">
        <v>366555713.19</v>
      </c>
      <c r="X669" s="153">
        <v>268807110</v>
      </c>
      <c r="Y669" s="153">
        <v>128209000</v>
      </c>
      <c r="Z669" s="153">
        <v>0</v>
      </c>
      <c r="AA669" s="153">
        <v>397016110</v>
      </c>
      <c r="AB669" s="153">
        <v>216286480.72</v>
      </c>
      <c r="AC669" s="153">
        <v>90730671</v>
      </c>
      <c r="AD669" s="153">
        <v>0</v>
      </c>
      <c r="AE669" s="153">
        <v>307017151.72000003</v>
      </c>
      <c r="AF669" s="489">
        <v>59538561.469999999</v>
      </c>
    </row>
    <row r="670" spans="1:32">
      <c r="A670" s="487">
        <v>663</v>
      </c>
      <c r="B670" s="152">
        <v>6</v>
      </c>
      <c r="C670" s="152"/>
      <c r="D670" s="152" t="s">
        <v>3226</v>
      </c>
      <c r="E670" s="152" t="s">
        <v>1840</v>
      </c>
      <c r="F670" s="487">
        <v>80668502</v>
      </c>
      <c r="G670" s="152" t="s">
        <v>3239</v>
      </c>
      <c r="H670" s="152">
        <v>0</v>
      </c>
      <c r="I670" s="488">
        <v>33368426.469999999</v>
      </c>
      <c r="J670" s="152"/>
      <c r="K670" s="152">
        <v>0</v>
      </c>
      <c r="L670" s="152">
        <v>0</v>
      </c>
      <c r="M670" s="488">
        <v>113496953.56</v>
      </c>
      <c r="N670" s="153">
        <v>663</v>
      </c>
      <c r="O670" s="152" t="s">
        <v>3079</v>
      </c>
      <c r="P670" s="152" t="s">
        <v>1123</v>
      </c>
      <c r="Q670" s="152" t="s">
        <v>3240</v>
      </c>
      <c r="R670" s="488"/>
      <c r="S670" s="153">
        <f t="shared" si="10"/>
        <v>33368426.469999999</v>
      </c>
      <c r="T670" s="153">
        <v>80128527.090000004</v>
      </c>
      <c r="U670" s="153">
        <v>375996000</v>
      </c>
      <c r="V670" s="153">
        <v>58229559</v>
      </c>
      <c r="W670" s="153">
        <v>547722512.55999994</v>
      </c>
      <c r="X670" s="153">
        <v>297483234.69</v>
      </c>
      <c r="Y670" s="153">
        <v>331724455</v>
      </c>
      <c r="Z670" s="153">
        <v>200000</v>
      </c>
      <c r="AA670" s="153">
        <v>629407689.69000006</v>
      </c>
      <c r="AB670" s="153">
        <v>268295553.68000001</v>
      </c>
      <c r="AC670" s="153">
        <v>242071262.06</v>
      </c>
      <c r="AD670" s="153">
        <v>0</v>
      </c>
      <c r="AE670" s="153">
        <v>510366815.74000001</v>
      </c>
      <c r="AF670" s="489">
        <v>37355696.82</v>
      </c>
    </row>
    <row r="671" spans="1:32">
      <c r="A671" s="487">
        <v>664</v>
      </c>
      <c r="B671" s="152">
        <v>6</v>
      </c>
      <c r="C671" s="152"/>
      <c r="D671" s="152" t="s">
        <v>3226</v>
      </c>
      <c r="E671" s="152" t="s">
        <v>1840</v>
      </c>
      <c r="F671" s="487">
        <v>80668503</v>
      </c>
      <c r="G671" s="152" t="s">
        <v>3241</v>
      </c>
      <c r="H671" s="487">
        <v>55000000</v>
      </c>
      <c r="I671" s="487">
        <v>2669368</v>
      </c>
      <c r="J671" s="152"/>
      <c r="K671" s="152">
        <v>0</v>
      </c>
      <c r="L671" s="152">
        <v>0</v>
      </c>
      <c r="M671" s="488">
        <v>148706492.99000001</v>
      </c>
      <c r="N671" s="153">
        <v>664</v>
      </c>
      <c r="O671" s="152" t="s">
        <v>3079</v>
      </c>
      <c r="P671" s="152" t="s">
        <v>1123</v>
      </c>
      <c r="Q671" s="152" t="s">
        <v>3242</v>
      </c>
      <c r="R671" s="488"/>
      <c r="S671" s="153">
        <f t="shared" si="10"/>
        <v>57669368</v>
      </c>
      <c r="T671" s="153">
        <v>91037124.989999995</v>
      </c>
      <c r="U671" s="153">
        <v>349621000</v>
      </c>
      <c r="V671" s="153">
        <v>30231414.120000001</v>
      </c>
      <c r="W671" s="153">
        <v>528558907.11000001</v>
      </c>
      <c r="X671" s="153">
        <v>378087813</v>
      </c>
      <c r="Y671" s="153">
        <v>200519746</v>
      </c>
      <c r="Z671" s="153">
        <v>0</v>
      </c>
      <c r="AA671" s="153">
        <v>578607559</v>
      </c>
      <c r="AB671" s="153">
        <v>293652601.66000003</v>
      </c>
      <c r="AC671" s="153">
        <v>135226920.62</v>
      </c>
      <c r="AD671" s="153">
        <v>0</v>
      </c>
      <c r="AE671" s="153">
        <v>428879522.27999997</v>
      </c>
      <c r="AF671" s="489">
        <v>99679384.829999998</v>
      </c>
    </row>
    <row r="672" spans="1:32">
      <c r="A672" s="487">
        <v>665</v>
      </c>
      <c r="B672" s="152">
        <v>6</v>
      </c>
      <c r="C672" s="152"/>
      <c r="D672" s="152" t="s">
        <v>3226</v>
      </c>
      <c r="E672" s="152" t="s">
        <v>1840</v>
      </c>
      <c r="F672" s="487">
        <v>80668504</v>
      </c>
      <c r="G672" s="152" t="s">
        <v>3243</v>
      </c>
      <c r="H672" s="488">
        <v>16406235.91</v>
      </c>
      <c r="I672" s="488">
        <v>5830539.5</v>
      </c>
      <c r="J672" s="152"/>
      <c r="K672" s="152">
        <v>0</v>
      </c>
      <c r="L672" s="152">
        <v>0</v>
      </c>
      <c r="M672" s="488">
        <v>98574772.379999995</v>
      </c>
      <c r="N672" s="153">
        <v>665</v>
      </c>
      <c r="O672" s="152" t="s">
        <v>3079</v>
      </c>
      <c r="P672" s="152" t="s">
        <v>1123</v>
      </c>
      <c r="Q672" s="152" t="s">
        <v>3244</v>
      </c>
      <c r="R672" s="488"/>
      <c r="S672" s="153">
        <f t="shared" si="10"/>
        <v>22236775.41</v>
      </c>
      <c r="T672" s="153">
        <v>76337996.969999999</v>
      </c>
      <c r="U672" s="153">
        <v>367934726</v>
      </c>
      <c r="V672" s="153">
        <v>34810399.869999997</v>
      </c>
      <c r="W672" s="153">
        <v>501319898.25</v>
      </c>
      <c r="X672" s="153">
        <v>351064760</v>
      </c>
      <c r="Y672" s="153">
        <v>201076000</v>
      </c>
      <c r="Z672" s="153">
        <v>0</v>
      </c>
      <c r="AA672" s="153">
        <v>552140760</v>
      </c>
      <c r="AB672" s="153">
        <v>306003200.76999998</v>
      </c>
      <c r="AC672" s="153">
        <v>163535812</v>
      </c>
      <c r="AD672" s="153">
        <v>0</v>
      </c>
      <c r="AE672" s="153">
        <v>469539012.76999998</v>
      </c>
      <c r="AF672" s="489">
        <v>31780885.48</v>
      </c>
    </row>
    <row r="673" spans="1:32">
      <c r="A673" s="487">
        <v>666</v>
      </c>
      <c r="B673" s="152">
        <v>7</v>
      </c>
      <c r="C673" s="152"/>
      <c r="D673" s="152" t="s">
        <v>3245</v>
      </c>
      <c r="E673" s="152" t="s">
        <v>1836</v>
      </c>
      <c r="F673" s="487">
        <v>80769401</v>
      </c>
      <c r="G673" s="152" t="s">
        <v>3246</v>
      </c>
      <c r="H673" s="488">
        <v>102125540.81999999</v>
      </c>
      <c r="I673" s="152">
        <v>0</v>
      </c>
      <c r="J673" s="152"/>
      <c r="K673" s="152">
        <v>0</v>
      </c>
      <c r="L673" s="152">
        <v>0</v>
      </c>
      <c r="M673" s="488">
        <v>159994549.24000001</v>
      </c>
      <c r="N673" s="153">
        <v>666</v>
      </c>
      <c r="O673" s="152" t="s">
        <v>3247</v>
      </c>
      <c r="P673" s="152" t="s">
        <v>1129</v>
      </c>
      <c r="Q673" s="152" t="s">
        <v>3248</v>
      </c>
      <c r="R673" s="488"/>
      <c r="S673" s="153">
        <f t="shared" si="10"/>
        <v>102125540.81999999</v>
      </c>
      <c r="T673" s="153">
        <v>57869008.420000002</v>
      </c>
      <c r="U673" s="153">
        <v>343016540</v>
      </c>
      <c r="V673" s="153">
        <v>19394000</v>
      </c>
      <c r="W673" s="153">
        <v>522405089.24000001</v>
      </c>
      <c r="X673" s="153">
        <v>310984726.26999998</v>
      </c>
      <c r="Y673" s="153">
        <v>237694661.34</v>
      </c>
      <c r="Z673" s="153">
        <v>0</v>
      </c>
      <c r="AA673" s="153">
        <v>548679387.61000001</v>
      </c>
      <c r="AB673" s="153">
        <v>278063596.58999997</v>
      </c>
      <c r="AC673" s="153">
        <v>200483452.75</v>
      </c>
      <c r="AD673" s="153">
        <v>0</v>
      </c>
      <c r="AE673" s="153">
        <v>478547049.33999997</v>
      </c>
      <c r="AF673" s="489">
        <v>43858039.899999999</v>
      </c>
    </row>
    <row r="674" spans="1:32">
      <c r="A674" s="487">
        <v>667</v>
      </c>
      <c r="B674" s="152">
        <v>7</v>
      </c>
      <c r="C674" s="152"/>
      <c r="D674" s="152" t="s">
        <v>3245</v>
      </c>
      <c r="E674" s="152" t="s">
        <v>1836</v>
      </c>
      <c r="F674" s="487">
        <v>80769402</v>
      </c>
      <c r="G674" s="152" t="s">
        <v>3249</v>
      </c>
      <c r="H674" s="488">
        <v>39258150.350000001</v>
      </c>
      <c r="I674" s="488">
        <v>5441057.5499999998</v>
      </c>
      <c r="J674" s="152"/>
      <c r="K674" s="152">
        <v>0</v>
      </c>
      <c r="L674" s="152">
        <v>0</v>
      </c>
      <c r="M674" s="488">
        <v>106405316.09</v>
      </c>
      <c r="N674" s="153">
        <v>667</v>
      </c>
      <c r="O674" s="152" t="s">
        <v>3247</v>
      </c>
      <c r="P674" s="152" t="s">
        <v>1129</v>
      </c>
      <c r="Q674" s="152" t="s">
        <v>3250</v>
      </c>
      <c r="R674" s="488"/>
      <c r="S674" s="153">
        <f t="shared" si="10"/>
        <v>44699207.899999999</v>
      </c>
      <c r="T674" s="153">
        <v>61706108.189999998</v>
      </c>
      <c r="U674" s="153">
        <v>354276810</v>
      </c>
      <c r="V674" s="153">
        <v>34771000</v>
      </c>
      <c r="W674" s="153">
        <v>495453126.08999997</v>
      </c>
      <c r="X674" s="153">
        <v>268949910.35000002</v>
      </c>
      <c r="Y674" s="153">
        <v>242548000</v>
      </c>
      <c r="Z674" s="153">
        <v>0</v>
      </c>
      <c r="AA674" s="153">
        <v>511497910.35000002</v>
      </c>
      <c r="AB674" s="153">
        <v>222373278.63</v>
      </c>
      <c r="AC674" s="153">
        <v>223863100.97</v>
      </c>
      <c r="AD674" s="153">
        <v>0</v>
      </c>
      <c r="AE674" s="153">
        <v>446236379.60000002</v>
      </c>
      <c r="AF674" s="489">
        <v>49216746.490000002</v>
      </c>
    </row>
    <row r="675" spans="1:32">
      <c r="A675" s="487">
        <v>668</v>
      </c>
      <c r="B675" s="152">
        <v>7</v>
      </c>
      <c r="C675" s="152"/>
      <c r="D675" s="152" t="s">
        <v>3245</v>
      </c>
      <c r="E675" s="152" t="s">
        <v>1836</v>
      </c>
      <c r="F675" s="487">
        <v>80769403</v>
      </c>
      <c r="G675" s="152" t="s">
        <v>3251</v>
      </c>
      <c r="H675" s="152">
        <v>0</v>
      </c>
      <c r="I675" s="487">
        <v>107688873</v>
      </c>
      <c r="J675" s="152"/>
      <c r="K675" s="152">
        <v>0</v>
      </c>
      <c r="L675" s="152">
        <v>0</v>
      </c>
      <c r="M675" s="488">
        <v>152408592.72999999</v>
      </c>
      <c r="N675" s="153">
        <v>668</v>
      </c>
      <c r="O675" s="152" t="s">
        <v>3247</v>
      </c>
      <c r="P675" s="152" t="s">
        <v>1129</v>
      </c>
      <c r="Q675" s="152" t="s">
        <v>3252</v>
      </c>
      <c r="R675" s="488"/>
      <c r="S675" s="153">
        <f t="shared" si="10"/>
        <v>107688873</v>
      </c>
      <c r="T675" s="153">
        <v>44719719.729999997</v>
      </c>
      <c r="U675" s="153">
        <v>412046810</v>
      </c>
      <c r="V675" s="153">
        <v>37659000</v>
      </c>
      <c r="W675" s="153">
        <v>602114402.73000002</v>
      </c>
      <c r="X675" s="153">
        <v>416180340</v>
      </c>
      <c r="Y675" s="153">
        <v>217261000</v>
      </c>
      <c r="Z675" s="153">
        <v>0</v>
      </c>
      <c r="AA675" s="153">
        <v>633441340</v>
      </c>
      <c r="AB675" s="153">
        <v>333830289.85000002</v>
      </c>
      <c r="AC675" s="153">
        <v>141781758.91</v>
      </c>
      <c r="AD675" s="153">
        <v>0</v>
      </c>
      <c r="AE675" s="153">
        <v>475612048.75999999</v>
      </c>
      <c r="AF675" s="489">
        <v>126502353.97</v>
      </c>
    </row>
    <row r="676" spans="1:32">
      <c r="A676" s="487">
        <v>669</v>
      </c>
      <c r="B676" s="152">
        <v>7</v>
      </c>
      <c r="C676" s="152"/>
      <c r="D676" s="152" t="s">
        <v>3245</v>
      </c>
      <c r="E676" s="152" t="s">
        <v>1836</v>
      </c>
      <c r="F676" s="487">
        <v>80769404</v>
      </c>
      <c r="G676" s="152" t="s">
        <v>3253</v>
      </c>
      <c r="H676" s="152">
        <v>0</v>
      </c>
      <c r="I676" s="488">
        <v>21723644.969999999</v>
      </c>
      <c r="J676" s="152"/>
      <c r="K676" s="152">
        <v>0</v>
      </c>
      <c r="L676" s="152">
        <v>0</v>
      </c>
      <c r="M676" s="488">
        <v>85696467.75</v>
      </c>
      <c r="N676" s="153">
        <v>669</v>
      </c>
      <c r="O676" s="152" t="s">
        <v>3247</v>
      </c>
      <c r="P676" s="152" t="s">
        <v>1129</v>
      </c>
      <c r="Q676" s="152" t="s">
        <v>3254</v>
      </c>
      <c r="R676" s="488"/>
      <c r="S676" s="153">
        <f t="shared" si="10"/>
        <v>21723644.969999999</v>
      </c>
      <c r="T676" s="153">
        <v>63972822.780000001</v>
      </c>
      <c r="U676" s="153">
        <v>348533810</v>
      </c>
      <c r="V676" s="153">
        <v>28758000</v>
      </c>
      <c r="W676" s="153">
        <v>462988277.75</v>
      </c>
      <c r="X676" s="153">
        <v>278803533.98000002</v>
      </c>
      <c r="Y676" s="153">
        <v>207157000</v>
      </c>
      <c r="Z676" s="153">
        <v>0</v>
      </c>
      <c r="AA676" s="153">
        <v>485960533.98000002</v>
      </c>
      <c r="AB676" s="153">
        <v>239158981.27000001</v>
      </c>
      <c r="AC676" s="153">
        <v>163893125.52000001</v>
      </c>
      <c r="AD676" s="153">
        <v>0</v>
      </c>
      <c r="AE676" s="153">
        <v>403052106.79000002</v>
      </c>
      <c r="AF676" s="489">
        <v>59936170.960000001</v>
      </c>
    </row>
    <row r="677" spans="1:32">
      <c r="A677" s="487">
        <v>670</v>
      </c>
      <c r="B677" s="152">
        <v>7</v>
      </c>
      <c r="C677" s="152"/>
      <c r="D677" s="152" t="s">
        <v>3245</v>
      </c>
      <c r="E677" s="152" t="s">
        <v>1840</v>
      </c>
      <c r="F677" s="487">
        <v>80769501</v>
      </c>
      <c r="G677" s="152" t="s">
        <v>3255</v>
      </c>
      <c r="H677" s="488">
        <v>9938476.3699999992</v>
      </c>
      <c r="I677" s="488">
        <v>4104539.34</v>
      </c>
      <c r="J677" s="152"/>
      <c r="K677" s="152">
        <v>0</v>
      </c>
      <c r="L677" s="152">
        <v>0</v>
      </c>
      <c r="M677" s="488">
        <v>62177052.909999996</v>
      </c>
      <c r="N677" s="153">
        <v>670</v>
      </c>
      <c r="O677" s="152" t="s">
        <v>3247</v>
      </c>
      <c r="P677" s="152" t="s">
        <v>1129</v>
      </c>
      <c r="Q677" s="152" t="s">
        <v>3256</v>
      </c>
      <c r="R677" s="488"/>
      <c r="S677" s="153">
        <f t="shared" si="10"/>
        <v>14043015.709999999</v>
      </c>
      <c r="T677" s="153">
        <v>48134037.200000003</v>
      </c>
      <c r="U677" s="153">
        <v>307066253</v>
      </c>
      <c r="V677" s="153">
        <v>17561000</v>
      </c>
      <c r="W677" s="153">
        <v>386804305.91000003</v>
      </c>
      <c r="X677" s="153">
        <v>239725933</v>
      </c>
      <c r="Y677" s="153">
        <v>155876406.66999999</v>
      </c>
      <c r="Z677" s="153">
        <v>0</v>
      </c>
      <c r="AA677" s="153">
        <v>395602339.67000002</v>
      </c>
      <c r="AB677" s="153">
        <v>231522662.06999999</v>
      </c>
      <c r="AC677" s="153">
        <v>119747706.98</v>
      </c>
      <c r="AD677" s="153">
        <v>0</v>
      </c>
      <c r="AE677" s="153">
        <v>351270369.05000001</v>
      </c>
      <c r="AF677" s="489">
        <v>35533936.859999999</v>
      </c>
    </row>
    <row r="678" spans="1:32">
      <c r="A678" s="487">
        <v>671</v>
      </c>
      <c r="B678" s="152">
        <v>7</v>
      </c>
      <c r="C678" s="152"/>
      <c r="D678" s="152" t="s">
        <v>3245</v>
      </c>
      <c r="E678" s="152" t="s">
        <v>1840</v>
      </c>
      <c r="F678" s="487">
        <v>80769502</v>
      </c>
      <c r="G678" s="152" t="s">
        <v>3257</v>
      </c>
      <c r="H678" s="487">
        <v>59500000</v>
      </c>
      <c r="I678" s="487">
        <v>153325</v>
      </c>
      <c r="J678" s="152"/>
      <c r="K678" s="152">
        <v>0</v>
      </c>
      <c r="L678" s="152">
        <v>0</v>
      </c>
      <c r="M678" s="488">
        <v>118917252.20999999</v>
      </c>
      <c r="N678" s="153">
        <v>671</v>
      </c>
      <c r="O678" s="152" t="s">
        <v>3247</v>
      </c>
      <c r="P678" s="152" t="s">
        <v>1129</v>
      </c>
      <c r="Q678" s="152" t="s">
        <v>3258</v>
      </c>
      <c r="R678" s="488"/>
      <c r="S678" s="153">
        <f t="shared" si="10"/>
        <v>59653325</v>
      </c>
      <c r="T678" s="153">
        <v>59263927.210000001</v>
      </c>
      <c r="U678" s="153">
        <v>385658810</v>
      </c>
      <c r="V678" s="153">
        <v>35537000</v>
      </c>
      <c r="W678" s="153">
        <v>540113062.21000004</v>
      </c>
      <c r="X678" s="153">
        <v>328325750</v>
      </c>
      <c r="Y678" s="153">
        <v>227684000</v>
      </c>
      <c r="Z678" s="153">
        <v>31000</v>
      </c>
      <c r="AA678" s="153">
        <v>556040750</v>
      </c>
      <c r="AB678" s="153">
        <v>256380652.19999999</v>
      </c>
      <c r="AC678" s="153">
        <v>171072212.22999999</v>
      </c>
      <c r="AD678" s="153">
        <v>0</v>
      </c>
      <c r="AE678" s="153">
        <v>427452864.43000001</v>
      </c>
      <c r="AF678" s="489">
        <v>112660197.78</v>
      </c>
    </row>
    <row r="679" spans="1:32">
      <c r="A679" s="487">
        <v>672</v>
      </c>
      <c r="B679" s="152">
        <v>7</v>
      </c>
      <c r="C679" s="152"/>
      <c r="D679" s="152" t="s">
        <v>3245</v>
      </c>
      <c r="E679" s="152" t="s">
        <v>1840</v>
      </c>
      <c r="F679" s="487">
        <v>80769503</v>
      </c>
      <c r="G679" s="152" t="s">
        <v>3259</v>
      </c>
      <c r="H679" s="487">
        <v>4000000</v>
      </c>
      <c r="I679" s="488">
        <v>5249292.8099999996</v>
      </c>
      <c r="J679" s="152"/>
      <c r="K679" s="152">
        <v>0</v>
      </c>
      <c r="L679" s="152">
        <v>0</v>
      </c>
      <c r="M679" s="488">
        <v>51024836.810000002</v>
      </c>
      <c r="N679" s="153">
        <v>672</v>
      </c>
      <c r="O679" s="152" t="s">
        <v>3247</v>
      </c>
      <c r="P679" s="152" t="s">
        <v>1129</v>
      </c>
      <c r="Q679" s="152" t="s">
        <v>2524</v>
      </c>
      <c r="R679" s="488"/>
      <c r="S679" s="153">
        <f t="shared" si="10"/>
        <v>9249292.8099999987</v>
      </c>
      <c r="T679" s="153">
        <v>41775544</v>
      </c>
      <c r="U679" s="153">
        <v>230830270</v>
      </c>
      <c r="V679" s="153">
        <v>29385000</v>
      </c>
      <c r="W679" s="153">
        <v>311240106.81</v>
      </c>
      <c r="X679" s="153">
        <v>158334062.81</v>
      </c>
      <c r="Y679" s="153">
        <v>167244000</v>
      </c>
      <c r="Z679" s="153">
        <v>0</v>
      </c>
      <c r="AA679" s="153">
        <v>325578062.81</v>
      </c>
      <c r="AB679" s="153">
        <v>132911818.65000001</v>
      </c>
      <c r="AC679" s="153">
        <v>145054574.09</v>
      </c>
      <c r="AD679" s="153">
        <v>0</v>
      </c>
      <c r="AE679" s="153">
        <v>277966392.74000001</v>
      </c>
      <c r="AF679" s="489">
        <v>33273714.07</v>
      </c>
    </row>
    <row r="680" spans="1:32">
      <c r="A680" s="487">
        <v>673</v>
      </c>
      <c r="B680" s="152">
        <v>7</v>
      </c>
      <c r="C680" s="152"/>
      <c r="D680" s="152" t="s">
        <v>3245</v>
      </c>
      <c r="E680" s="152" t="s">
        <v>1840</v>
      </c>
      <c r="F680" s="487">
        <v>80769504</v>
      </c>
      <c r="G680" s="152" t="s">
        <v>3260</v>
      </c>
      <c r="H680" s="152">
        <v>0</v>
      </c>
      <c r="I680" s="488">
        <v>23764210.27</v>
      </c>
      <c r="J680" s="152"/>
      <c r="K680" s="152">
        <v>0</v>
      </c>
      <c r="L680" s="152">
        <v>0</v>
      </c>
      <c r="M680" s="488">
        <v>67386612.969999999</v>
      </c>
      <c r="N680" s="153">
        <v>673</v>
      </c>
      <c r="O680" s="152" t="s">
        <v>3247</v>
      </c>
      <c r="P680" s="152" t="s">
        <v>1129</v>
      </c>
      <c r="Q680" s="152" t="s">
        <v>3261</v>
      </c>
      <c r="R680" s="488"/>
      <c r="S680" s="153">
        <f t="shared" si="10"/>
        <v>23764210.27</v>
      </c>
      <c r="T680" s="153">
        <v>43622402.700000003</v>
      </c>
      <c r="U680" s="153">
        <v>300752080</v>
      </c>
      <c r="V680" s="153">
        <v>28813000</v>
      </c>
      <c r="W680" s="153">
        <v>396951692.97000003</v>
      </c>
      <c r="X680" s="153">
        <v>226536680</v>
      </c>
      <c r="Y680" s="153">
        <v>189278000</v>
      </c>
      <c r="Z680" s="153">
        <v>0</v>
      </c>
      <c r="AA680" s="153">
        <v>415814680</v>
      </c>
      <c r="AB680" s="153">
        <v>215193626.66999999</v>
      </c>
      <c r="AC680" s="153">
        <v>161739063.53999999</v>
      </c>
      <c r="AD680" s="153">
        <v>0</v>
      </c>
      <c r="AE680" s="153">
        <v>376932690.20999998</v>
      </c>
      <c r="AF680" s="489">
        <v>20019002.760000002</v>
      </c>
    </row>
    <row r="681" spans="1:32">
      <c r="A681" s="487">
        <v>674</v>
      </c>
      <c r="B681" s="152">
        <v>7</v>
      </c>
      <c r="C681" s="152"/>
      <c r="D681" s="152" t="s">
        <v>3245</v>
      </c>
      <c r="E681" s="152" t="s">
        <v>1840</v>
      </c>
      <c r="F681" s="487">
        <v>80769505</v>
      </c>
      <c r="G681" s="152" t="s">
        <v>3262</v>
      </c>
      <c r="H681" s="487">
        <v>17100000</v>
      </c>
      <c r="I681" s="488">
        <v>11645724.77</v>
      </c>
      <c r="J681" s="152"/>
      <c r="K681" s="152">
        <v>0</v>
      </c>
      <c r="L681" s="152">
        <v>0</v>
      </c>
      <c r="M681" s="488">
        <v>81358440.790000007</v>
      </c>
      <c r="N681" s="153">
        <v>674</v>
      </c>
      <c r="O681" s="152" t="s">
        <v>3247</v>
      </c>
      <c r="P681" s="152" t="s">
        <v>1129</v>
      </c>
      <c r="Q681" s="152" t="s">
        <v>3263</v>
      </c>
      <c r="R681" s="488"/>
      <c r="S681" s="153">
        <f t="shared" si="10"/>
        <v>28745724.77</v>
      </c>
      <c r="T681" s="153">
        <v>52612716.020000003</v>
      </c>
      <c r="U681" s="153">
        <v>252516810</v>
      </c>
      <c r="V681" s="153">
        <v>29807000</v>
      </c>
      <c r="W681" s="153">
        <v>363682250.79000002</v>
      </c>
      <c r="X681" s="153">
        <v>191650719.49000001</v>
      </c>
      <c r="Y681" s="153">
        <v>209947367</v>
      </c>
      <c r="Z681" s="153">
        <v>0</v>
      </c>
      <c r="AA681" s="153">
        <v>401598086.49000001</v>
      </c>
      <c r="AB681" s="153">
        <v>140801104.55000001</v>
      </c>
      <c r="AC681" s="153">
        <v>188673885.68000001</v>
      </c>
      <c r="AD681" s="153">
        <v>0</v>
      </c>
      <c r="AE681" s="153">
        <v>329474990.23000002</v>
      </c>
      <c r="AF681" s="489">
        <v>34207260.560000002</v>
      </c>
    </row>
    <row r="682" spans="1:32">
      <c r="A682" s="487">
        <v>675</v>
      </c>
      <c r="B682" s="152">
        <v>7</v>
      </c>
      <c r="C682" s="152"/>
      <c r="D682" s="152" t="s">
        <v>3264</v>
      </c>
      <c r="E682" s="152" t="s">
        <v>1836</v>
      </c>
      <c r="F682" s="487">
        <v>80770401</v>
      </c>
      <c r="G682" s="152" t="s">
        <v>3265</v>
      </c>
      <c r="H682" s="152">
        <v>0</v>
      </c>
      <c r="I682" s="488">
        <v>75051692.939999998</v>
      </c>
      <c r="J682" s="152"/>
      <c r="K682" s="152">
        <v>0</v>
      </c>
      <c r="L682" s="152">
        <v>0</v>
      </c>
      <c r="M682" s="488">
        <v>142355016.97999999</v>
      </c>
      <c r="N682" s="153">
        <v>675</v>
      </c>
      <c r="O682" s="152" t="s">
        <v>3247</v>
      </c>
      <c r="P682" s="152" t="s">
        <v>1130</v>
      </c>
      <c r="Q682" s="152" t="s">
        <v>3266</v>
      </c>
      <c r="R682" s="488"/>
      <c r="S682" s="153">
        <f t="shared" si="10"/>
        <v>75051692.939999998</v>
      </c>
      <c r="T682" s="153">
        <v>67303324.040000007</v>
      </c>
      <c r="U682" s="153">
        <v>435059175.27999997</v>
      </c>
      <c r="V682" s="153">
        <v>34870436.280000001</v>
      </c>
      <c r="W682" s="153">
        <v>612284628.53999996</v>
      </c>
      <c r="X682" s="153">
        <v>388371223.19</v>
      </c>
      <c r="Y682" s="153">
        <v>258065201.25</v>
      </c>
      <c r="Z682" s="153">
        <v>0</v>
      </c>
      <c r="AA682" s="153">
        <v>646436424.44000006</v>
      </c>
      <c r="AB682" s="153">
        <v>337805597.70999998</v>
      </c>
      <c r="AC682" s="153">
        <v>170762496.36000001</v>
      </c>
      <c r="AD682" s="153">
        <v>0</v>
      </c>
      <c r="AE682" s="153">
        <v>508568094.06999999</v>
      </c>
      <c r="AF682" s="489">
        <v>103716534.47</v>
      </c>
    </row>
    <row r="683" spans="1:32">
      <c r="A683" s="487">
        <v>676</v>
      </c>
      <c r="B683" s="152">
        <v>7</v>
      </c>
      <c r="C683" s="152"/>
      <c r="D683" s="152" t="s">
        <v>3264</v>
      </c>
      <c r="E683" s="152" t="s">
        <v>1836</v>
      </c>
      <c r="F683" s="487">
        <v>80770402</v>
      </c>
      <c r="G683" s="152" t="s">
        <v>3267</v>
      </c>
      <c r="H683" s="152">
        <v>0</v>
      </c>
      <c r="I683" s="487">
        <v>90821571</v>
      </c>
      <c r="J683" s="152"/>
      <c r="K683" s="152">
        <v>0</v>
      </c>
      <c r="L683" s="152">
        <v>0</v>
      </c>
      <c r="M683" s="488">
        <v>195730969.59</v>
      </c>
      <c r="N683" s="153">
        <v>676</v>
      </c>
      <c r="O683" s="152" t="s">
        <v>3247</v>
      </c>
      <c r="P683" s="152" t="s">
        <v>1130</v>
      </c>
      <c r="Q683" s="152" t="s">
        <v>3268</v>
      </c>
      <c r="R683" s="488"/>
      <c r="S683" s="153">
        <f t="shared" si="10"/>
        <v>90821571</v>
      </c>
      <c r="T683" s="153">
        <v>104909398.59</v>
      </c>
      <c r="U683" s="153">
        <v>494879350</v>
      </c>
      <c r="V683" s="153">
        <v>27223000</v>
      </c>
      <c r="W683" s="153">
        <v>717833319.59000003</v>
      </c>
      <c r="X683" s="153">
        <v>472137050</v>
      </c>
      <c r="Y683" s="153">
        <v>250979930</v>
      </c>
      <c r="Z683" s="153">
        <v>0</v>
      </c>
      <c r="AA683" s="153">
        <v>723116980</v>
      </c>
      <c r="AB683" s="153">
        <v>466149978.80000001</v>
      </c>
      <c r="AC683" s="153">
        <v>213107400</v>
      </c>
      <c r="AD683" s="153">
        <v>0</v>
      </c>
      <c r="AE683" s="153">
        <v>679257378.79999995</v>
      </c>
      <c r="AF683" s="489">
        <v>38575940.789999999</v>
      </c>
    </row>
    <row r="684" spans="1:32">
      <c r="A684" s="487">
        <v>677</v>
      </c>
      <c r="B684" s="152">
        <v>7</v>
      </c>
      <c r="C684" s="152"/>
      <c r="D684" s="152" t="s">
        <v>3264</v>
      </c>
      <c r="E684" s="152" t="s">
        <v>1840</v>
      </c>
      <c r="F684" s="487">
        <v>80770501</v>
      </c>
      <c r="G684" s="152" t="s">
        <v>3269</v>
      </c>
      <c r="H684" s="488">
        <v>5908278.2000000002</v>
      </c>
      <c r="I684" s="487">
        <v>3500000</v>
      </c>
      <c r="J684" s="152"/>
      <c r="K684" s="152">
        <v>0</v>
      </c>
      <c r="L684" s="487">
        <v>600000</v>
      </c>
      <c r="M684" s="488">
        <v>41318030.969999999</v>
      </c>
      <c r="N684" s="153">
        <v>677</v>
      </c>
      <c r="O684" s="152" t="s">
        <v>3247</v>
      </c>
      <c r="P684" s="152" t="s">
        <v>1130</v>
      </c>
      <c r="Q684" s="152" t="s">
        <v>3270</v>
      </c>
      <c r="R684" s="488"/>
      <c r="S684" s="153">
        <f t="shared" si="10"/>
        <v>10008278.199999999</v>
      </c>
      <c r="T684" s="153">
        <v>31309752.77</v>
      </c>
      <c r="U684" s="153">
        <v>157145597.88999999</v>
      </c>
      <c r="V684" s="153">
        <v>23131000</v>
      </c>
      <c r="W684" s="153">
        <v>221594628.86000001</v>
      </c>
      <c r="X684" s="153">
        <v>145761754.97999999</v>
      </c>
      <c r="Y684" s="153">
        <v>112756805.02</v>
      </c>
      <c r="Z684" s="153">
        <v>0</v>
      </c>
      <c r="AA684" s="153">
        <v>258518560</v>
      </c>
      <c r="AB684" s="153">
        <v>121838198.66</v>
      </c>
      <c r="AC684" s="153">
        <v>94708397.170000002</v>
      </c>
      <c r="AD684" s="153">
        <v>0</v>
      </c>
      <c r="AE684" s="153">
        <v>216546595.83000001</v>
      </c>
      <c r="AF684" s="489">
        <v>5048033.03</v>
      </c>
    </row>
    <row r="685" spans="1:32">
      <c r="A685" s="487">
        <v>678</v>
      </c>
      <c r="B685" s="152">
        <v>7</v>
      </c>
      <c r="C685" s="152"/>
      <c r="D685" s="152" t="s">
        <v>3264</v>
      </c>
      <c r="E685" s="152" t="s">
        <v>1840</v>
      </c>
      <c r="F685" s="487">
        <v>80770502</v>
      </c>
      <c r="G685" s="152" t="s">
        <v>3271</v>
      </c>
      <c r="H685" s="152">
        <v>0</v>
      </c>
      <c r="I685" s="488">
        <v>39541899.780000001</v>
      </c>
      <c r="J685" s="152"/>
      <c r="K685" s="152">
        <v>0</v>
      </c>
      <c r="L685" s="487">
        <v>1000000</v>
      </c>
      <c r="M685" s="488">
        <v>103189864.14</v>
      </c>
      <c r="N685" s="153">
        <v>678</v>
      </c>
      <c r="O685" s="152" t="s">
        <v>3247</v>
      </c>
      <c r="P685" s="152" t="s">
        <v>1130</v>
      </c>
      <c r="Q685" s="152" t="s">
        <v>3272</v>
      </c>
      <c r="R685" s="488"/>
      <c r="S685" s="153">
        <f t="shared" si="10"/>
        <v>40541899.780000001</v>
      </c>
      <c r="T685" s="153">
        <v>62647964.359999999</v>
      </c>
      <c r="U685" s="153">
        <v>376105682.36000001</v>
      </c>
      <c r="V685" s="153">
        <v>27468444.390000001</v>
      </c>
      <c r="W685" s="153">
        <v>506763990.88999999</v>
      </c>
      <c r="X685" s="153">
        <v>404160826.01999998</v>
      </c>
      <c r="Y685" s="153">
        <v>146682000</v>
      </c>
      <c r="Z685" s="153">
        <v>0</v>
      </c>
      <c r="AA685" s="153">
        <v>550842826.01999998</v>
      </c>
      <c r="AB685" s="153">
        <v>366466891.02999997</v>
      </c>
      <c r="AC685" s="153">
        <v>123926378.13</v>
      </c>
      <c r="AD685" s="153">
        <v>0</v>
      </c>
      <c r="AE685" s="153">
        <v>490393269.16000003</v>
      </c>
      <c r="AF685" s="489">
        <v>16370721.73</v>
      </c>
    </row>
    <row r="686" spans="1:32">
      <c r="A686" s="487">
        <v>679</v>
      </c>
      <c r="B686" s="152">
        <v>7</v>
      </c>
      <c r="C686" s="152"/>
      <c r="D686" s="152" t="s">
        <v>3264</v>
      </c>
      <c r="E686" s="152" t="s">
        <v>1840</v>
      </c>
      <c r="F686" s="487">
        <v>80770503</v>
      </c>
      <c r="G686" s="152" t="s">
        <v>3273</v>
      </c>
      <c r="H686" s="488">
        <v>5335799.9400000004</v>
      </c>
      <c r="I686" s="152">
        <v>0</v>
      </c>
      <c r="J686" s="152"/>
      <c r="K686" s="152">
        <v>0</v>
      </c>
      <c r="L686" s="152">
        <v>0</v>
      </c>
      <c r="M686" s="488">
        <v>58661820.859999999</v>
      </c>
      <c r="N686" s="153">
        <v>679</v>
      </c>
      <c r="O686" s="152" t="s">
        <v>3247</v>
      </c>
      <c r="P686" s="152" t="s">
        <v>1130</v>
      </c>
      <c r="Q686" s="152" t="s">
        <v>3274</v>
      </c>
      <c r="R686" s="488"/>
      <c r="S686" s="153">
        <f t="shared" si="10"/>
        <v>5335799.9400000004</v>
      </c>
      <c r="T686" s="153">
        <v>53326020.920000002</v>
      </c>
      <c r="U686" s="153">
        <v>331978135.79000002</v>
      </c>
      <c r="V686" s="153">
        <v>25207000</v>
      </c>
      <c r="W686" s="153">
        <v>415846956.64999998</v>
      </c>
      <c r="X686" s="153">
        <v>310247160</v>
      </c>
      <c r="Y686" s="153">
        <v>133529799.94</v>
      </c>
      <c r="Z686" s="153">
        <v>0</v>
      </c>
      <c r="AA686" s="153">
        <v>443776959.94</v>
      </c>
      <c r="AB686" s="153">
        <v>276381308.56</v>
      </c>
      <c r="AC686" s="153">
        <v>129065977.72</v>
      </c>
      <c r="AD686" s="153">
        <v>0</v>
      </c>
      <c r="AE686" s="153">
        <v>405447286.27999997</v>
      </c>
      <c r="AF686" s="489">
        <v>10399670.369999999</v>
      </c>
    </row>
    <row r="687" spans="1:32">
      <c r="A687" s="487">
        <v>680</v>
      </c>
      <c r="B687" s="152">
        <v>7</v>
      </c>
      <c r="C687" s="152"/>
      <c r="D687" s="152" t="s">
        <v>3264</v>
      </c>
      <c r="E687" s="152" t="s">
        <v>1840</v>
      </c>
      <c r="F687" s="487">
        <v>80770504</v>
      </c>
      <c r="G687" s="152" t="s">
        <v>3275</v>
      </c>
      <c r="H687" s="488">
        <v>19644454.239999998</v>
      </c>
      <c r="I687" s="487">
        <v>1234345</v>
      </c>
      <c r="J687" s="152"/>
      <c r="K687" s="152">
        <v>0</v>
      </c>
      <c r="L687" s="152">
        <v>0</v>
      </c>
      <c r="M687" s="488">
        <v>74373793.150000006</v>
      </c>
      <c r="N687" s="153">
        <v>680</v>
      </c>
      <c r="O687" s="152" t="s">
        <v>3247</v>
      </c>
      <c r="P687" s="152" t="s">
        <v>1130</v>
      </c>
      <c r="Q687" s="152" t="s">
        <v>3276</v>
      </c>
      <c r="R687" s="488"/>
      <c r="S687" s="153">
        <f t="shared" si="10"/>
        <v>20878799.239999998</v>
      </c>
      <c r="T687" s="153">
        <v>53494993.909999996</v>
      </c>
      <c r="U687" s="153">
        <v>357398043.82999998</v>
      </c>
      <c r="V687" s="153">
        <v>17387275</v>
      </c>
      <c r="W687" s="153">
        <v>449159111.98000002</v>
      </c>
      <c r="X687" s="153">
        <v>319510344.24000001</v>
      </c>
      <c r="Y687" s="153">
        <v>160198000</v>
      </c>
      <c r="Z687" s="153">
        <v>0</v>
      </c>
      <c r="AA687" s="153">
        <v>479708344.24000001</v>
      </c>
      <c r="AB687" s="153">
        <v>277257965.52999997</v>
      </c>
      <c r="AC687" s="153">
        <v>148106376</v>
      </c>
      <c r="AD687" s="153">
        <v>0</v>
      </c>
      <c r="AE687" s="153">
        <v>425364341.52999997</v>
      </c>
      <c r="AF687" s="489">
        <v>23794770.449999999</v>
      </c>
    </row>
    <row r="688" spans="1:32">
      <c r="A688" s="487">
        <v>681</v>
      </c>
      <c r="B688" s="152">
        <v>7</v>
      </c>
      <c r="C688" s="152"/>
      <c r="D688" s="152" t="s">
        <v>3264</v>
      </c>
      <c r="E688" s="152" t="s">
        <v>1840</v>
      </c>
      <c r="F688" s="487">
        <v>80770505</v>
      </c>
      <c r="G688" s="152" t="s">
        <v>3277</v>
      </c>
      <c r="H688" s="487">
        <v>8000000</v>
      </c>
      <c r="I688" s="487">
        <v>14500000</v>
      </c>
      <c r="J688" s="152"/>
      <c r="K688" s="152">
        <v>0</v>
      </c>
      <c r="L688" s="152">
        <v>0</v>
      </c>
      <c r="M688" s="488">
        <v>72041134.640000001</v>
      </c>
      <c r="N688" s="153">
        <v>681</v>
      </c>
      <c r="O688" s="152" t="s">
        <v>3247</v>
      </c>
      <c r="P688" s="152" t="s">
        <v>1130</v>
      </c>
      <c r="Q688" s="152" t="s">
        <v>3278</v>
      </c>
      <c r="R688" s="488"/>
      <c r="S688" s="153">
        <f t="shared" si="10"/>
        <v>22500000</v>
      </c>
      <c r="T688" s="153">
        <v>49541134.640000001</v>
      </c>
      <c r="U688" s="153">
        <v>322637466.43000001</v>
      </c>
      <c r="V688" s="153">
        <v>27356004.649999999</v>
      </c>
      <c r="W688" s="153">
        <v>422034605.72000003</v>
      </c>
      <c r="X688" s="153">
        <v>243582457</v>
      </c>
      <c r="Y688" s="153">
        <v>207896851</v>
      </c>
      <c r="Z688" s="153">
        <v>0</v>
      </c>
      <c r="AA688" s="153">
        <v>451479308</v>
      </c>
      <c r="AB688" s="153">
        <v>213263421.65000001</v>
      </c>
      <c r="AC688" s="153">
        <v>194265719.31</v>
      </c>
      <c r="AD688" s="153">
        <v>0</v>
      </c>
      <c r="AE688" s="153">
        <v>407529140.95999998</v>
      </c>
      <c r="AF688" s="489">
        <v>14505464.76</v>
      </c>
    </row>
    <row r="689" spans="1:32">
      <c r="A689" s="487">
        <v>682</v>
      </c>
      <c r="B689" s="152">
        <v>7</v>
      </c>
      <c r="C689" s="152"/>
      <c r="D689" s="152" t="s">
        <v>3264</v>
      </c>
      <c r="E689" s="152" t="s">
        <v>1840</v>
      </c>
      <c r="F689" s="487">
        <v>80770506</v>
      </c>
      <c r="G689" s="152" t="s">
        <v>3279</v>
      </c>
      <c r="H689" s="488">
        <v>37255040.640000001</v>
      </c>
      <c r="I689" s="487">
        <v>1659052</v>
      </c>
      <c r="J689" s="152"/>
      <c r="K689" s="152">
        <v>0</v>
      </c>
      <c r="L689" s="152">
        <v>0</v>
      </c>
      <c r="M689" s="488">
        <v>95374139.980000004</v>
      </c>
      <c r="N689" s="153">
        <v>682</v>
      </c>
      <c r="O689" s="152" t="s">
        <v>3247</v>
      </c>
      <c r="P689" s="152" t="s">
        <v>1130</v>
      </c>
      <c r="Q689" s="152" t="s">
        <v>3280</v>
      </c>
      <c r="R689" s="488"/>
      <c r="S689" s="153">
        <f t="shared" si="10"/>
        <v>38914092.640000001</v>
      </c>
      <c r="T689" s="153">
        <v>56460047.340000004</v>
      </c>
      <c r="U689" s="153">
        <v>367888114</v>
      </c>
      <c r="V689" s="153">
        <v>19999161</v>
      </c>
      <c r="W689" s="153">
        <v>483261414.98000002</v>
      </c>
      <c r="X689" s="153">
        <v>322437419.82999998</v>
      </c>
      <c r="Y689" s="153">
        <v>214031420.81</v>
      </c>
      <c r="Z689" s="153">
        <v>0</v>
      </c>
      <c r="AA689" s="153">
        <v>536468840.63999999</v>
      </c>
      <c r="AB689" s="153">
        <v>280531485.38999999</v>
      </c>
      <c r="AC689" s="153">
        <v>186461300.66</v>
      </c>
      <c r="AD689" s="153">
        <v>0</v>
      </c>
      <c r="AE689" s="153">
        <v>466992786.05000001</v>
      </c>
      <c r="AF689" s="489">
        <v>16268628.93</v>
      </c>
    </row>
    <row r="690" spans="1:32">
      <c r="A690" s="487">
        <v>683</v>
      </c>
      <c r="B690" s="152">
        <v>7</v>
      </c>
      <c r="C690" s="152"/>
      <c r="D690" s="152" t="s">
        <v>3264</v>
      </c>
      <c r="E690" s="152" t="s">
        <v>1840</v>
      </c>
      <c r="F690" s="487">
        <v>80770507</v>
      </c>
      <c r="G690" s="152" t="s">
        <v>3281</v>
      </c>
      <c r="H690" s="488">
        <v>38030873.509999998</v>
      </c>
      <c r="I690" s="488">
        <v>3315424.25</v>
      </c>
      <c r="J690" s="152"/>
      <c r="K690" s="152">
        <v>0</v>
      </c>
      <c r="L690" s="152">
        <v>0</v>
      </c>
      <c r="M690" s="488">
        <v>84570800.090000004</v>
      </c>
      <c r="N690" s="153">
        <v>683</v>
      </c>
      <c r="O690" s="152" t="s">
        <v>3247</v>
      </c>
      <c r="P690" s="152" t="s">
        <v>1130</v>
      </c>
      <c r="Q690" s="152" t="s">
        <v>3282</v>
      </c>
      <c r="R690" s="488"/>
      <c r="S690" s="153">
        <f t="shared" si="10"/>
        <v>41346297.759999998</v>
      </c>
      <c r="T690" s="153">
        <v>43224502.329999998</v>
      </c>
      <c r="U690" s="153">
        <v>241559963.49000001</v>
      </c>
      <c r="V690" s="153">
        <v>25333707.420000002</v>
      </c>
      <c r="W690" s="153">
        <v>351464471</v>
      </c>
      <c r="X690" s="153">
        <v>224248050</v>
      </c>
      <c r="Y690" s="153">
        <v>159748000</v>
      </c>
      <c r="Z690" s="153">
        <v>0</v>
      </c>
      <c r="AA690" s="153">
        <v>383996050</v>
      </c>
      <c r="AB690" s="153">
        <v>190051278.13</v>
      </c>
      <c r="AC690" s="153">
        <v>114234164.31</v>
      </c>
      <c r="AD690" s="153">
        <v>0</v>
      </c>
      <c r="AE690" s="153">
        <v>304285442.44</v>
      </c>
      <c r="AF690" s="489">
        <v>47179028.560000002</v>
      </c>
    </row>
    <row r="691" spans="1:32">
      <c r="A691" s="487">
        <v>684</v>
      </c>
      <c r="B691" s="152">
        <v>7</v>
      </c>
      <c r="C691" s="152"/>
      <c r="D691" s="152" t="s">
        <v>3264</v>
      </c>
      <c r="E691" s="152" t="s">
        <v>1840</v>
      </c>
      <c r="F691" s="487">
        <v>80770508</v>
      </c>
      <c r="G691" s="152" t="s">
        <v>3283</v>
      </c>
      <c r="H691" s="152">
        <v>0</v>
      </c>
      <c r="I691" s="488">
        <v>3575544.99</v>
      </c>
      <c r="J691" s="152"/>
      <c r="K691" s="152">
        <v>0</v>
      </c>
      <c r="L691" s="152">
        <v>0</v>
      </c>
      <c r="M691" s="488">
        <v>55230596.590000004</v>
      </c>
      <c r="N691" s="153">
        <v>684</v>
      </c>
      <c r="O691" s="152" t="s">
        <v>3247</v>
      </c>
      <c r="P691" s="152" t="s">
        <v>1130</v>
      </c>
      <c r="Q691" s="152" t="s">
        <v>3284</v>
      </c>
      <c r="R691" s="488"/>
      <c r="S691" s="153">
        <f t="shared" si="10"/>
        <v>3575544.99</v>
      </c>
      <c r="T691" s="153">
        <v>51655051.600000001</v>
      </c>
      <c r="U691" s="153">
        <v>300503720</v>
      </c>
      <c r="V691" s="153">
        <v>30626686</v>
      </c>
      <c r="W691" s="153">
        <v>386361002.58999997</v>
      </c>
      <c r="X691" s="153">
        <v>218622855.94</v>
      </c>
      <c r="Y691" s="153">
        <v>193758800.05000001</v>
      </c>
      <c r="Z691" s="153">
        <v>0</v>
      </c>
      <c r="AA691" s="153">
        <v>412381655.99000001</v>
      </c>
      <c r="AB691" s="153">
        <v>202276869.31999999</v>
      </c>
      <c r="AC691" s="153">
        <v>177951088.81999999</v>
      </c>
      <c r="AD691" s="153">
        <v>0</v>
      </c>
      <c r="AE691" s="153">
        <v>380227958.13999999</v>
      </c>
      <c r="AF691" s="489">
        <v>6133044.4500000002</v>
      </c>
    </row>
    <row r="692" spans="1:32">
      <c r="A692" s="487">
        <v>685</v>
      </c>
      <c r="B692" s="152">
        <v>7</v>
      </c>
      <c r="C692" s="152"/>
      <c r="D692" s="152" t="s">
        <v>3264</v>
      </c>
      <c r="E692" s="152" t="s">
        <v>1840</v>
      </c>
      <c r="F692" s="487">
        <v>80770509</v>
      </c>
      <c r="G692" s="152" t="s">
        <v>3285</v>
      </c>
      <c r="H692" s="488">
        <v>16274970.5</v>
      </c>
      <c r="I692" s="487">
        <v>1339972</v>
      </c>
      <c r="J692" s="152"/>
      <c r="K692" s="152">
        <v>0</v>
      </c>
      <c r="L692" s="152">
        <v>0</v>
      </c>
      <c r="M692" s="488">
        <v>71028276.739999995</v>
      </c>
      <c r="N692" s="153">
        <v>685</v>
      </c>
      <c r="O692" s="152" t="s">
        <v>3247</v>
      </c>
      <c r="P692" s="152" t="s">
        <v>1130</v>
      </c>
      <c r="Q692" s="152" t="s">
        <v>3286</v>
      </c>
      <c r="R692" s="488"/>
      <c r="S692" s="153">
        <f t="shared" si="10"/>
        <v>17614942.5</v>
      </c>
      <c r="T692" s="153">
        <v>53413334.240000002</v>
      </c>
      <c r="U692" s="153">
        <v>318342317.19999999</v>
      </c>
      <c r="V692" s="153">
        <v>18897937</v>
      </c>
      <c r="W692" s="153">
        <v>408268530.94</v>
      </c>
      <c r="X692" s="153">
        <v>306068952.33999997</v>
      </c>
      <c r="Y692" s="153">
        <v>160628567.66</v>
      </c>
      <c r="Z692" s="153">
        <v>0</v>
      </c>
      <c r="AA692" s="153">
        <v>466697520</v>
      </c>
      <c r="AB692" s="153">
        <v>270647364.86000001</v>
      </c>
      <c r="AC692" s="153">
        <v>121376480.25</v>
      </c>
      <c r="AD692" s="153">
        <v>0</v>
      </c>
      <c r="AE692" s="153">
        <v>392023845.11000001</v>
      </c>
      <c r="AF692" s="489">
        <v>16244685.83</v>
      </c>
    </row>
    <row r="693" spans="1:32">
      <c r="A693" s="487">
        <v>686</v>
      </c>
      <c r="B693" s="152">
        <v>7</v>
      </c>
      <c r="C693" s="152"/>
      <c r="D693" s="152" t="s">
        <v>3264</v>
      </c>
      <c r="E693" s="152" t="s">
        <v>1840</v>
      </c>
      <c r="F693" s="487">
        <v>80770510</v>
      </c>
      <c r="G693" s="152" t="s">
        <v>3287</v>
      </c>
      <c r="H693" s="488">
        <v>8320907.04</v>
      </c>
      <c r="I693" s="487">
        <v>514959</v>
      </c>
      <c r="J693" s="152"/>
      <c r="K693" s="152">
        <v>0</v>
      </c>
      <c r="L693" s="152">
        <v>0</v>
      </c>
      <c r="M693" s="488">
        <v>52864477.009999998</v>
      </c>
      <c r="N693" s="153">
        <v>686</v>
      </c>
      <c r="O693" s="152" t="s">
        <v>3247</v>
      </c>
      <c r="P693" s="152" t="s">
        <v>1130</v>
      </c>
      <c r="Q693" s="152" t="s">
        <v>3288</v>
      </c>
      <c r="R693" s="488"/>
      <c r="S693" s="153">
        <f t="shared" si="10"/>
        <v>8835866.0399999991</v>
      </c>
      <c r="T693" s="153">
        <v>44028610.969999999</v>
      </c>
      <c r="U693" s="153">
        <v>181417715.56999999</v>
      </c>
      <c r="V693" s="153">
        <v>29015011</v>
      </c>
      <c r="W693" s="153">
        <v>263297203.58000001</v>
      </c>
      <c r="X693" s="153">
        <v>177286270.58000001</v>
      </c>
      <c r="Y693" s="153">
        <v>118719164</v>
      </c>
      <c r="Z693" s="153">
        <v>0</v>
      </c>
      <c r="AA693" s="153">
        <v>296005434.57999998</v>
      </c>
      <c r="AB693" s="153">
        <v>150246425.47</v>
      </c>
      <c r="AC693" s="153">
        <v>94359598</v>
      </c>
      <c r="AD693" s="153">
        <v>0</v>
      </c>
      <c r="AE693" s="153">
        <v>244606023.47</v>
      </c>
      <c r="AF693" s="489">
        <v>18691180.109999999</v>
      </c>
    </row>
    <row r="694" spans="1:32">
      <c r="A694" s="487">
        <v>687</v>
      </c>
      <c r="B694" s="152">
        <v>7</v>
      </c>
      <c r="C694" s="152"/>
      <c r="D694" s="152" t="s">
        <v>3289</v>
      </c>
      <c r="E694" s="152" t="s">
        <v>1836</v>
      </c>
      <c r="F694" s="487">
        <v>80771401</v>
      </c>
      <c r="G694" s="152" t="s">
        <v>3290</v>
      </c>
      <c r="H694" s="488">
        <v>64904126.020000003</v>
      </c>
      <c r="I694" s="488">
        <v>11156049.970000001</v>
      </c>
      <c r="J694" s="152"/>
      <c r="K694" s="152">
        <v>0</v>
      </c>
      <c r="L694" s="152">
        <v>0</v>
      </c>
      <c r="M694" s="488">
        <v>162792346.52000001</v>
      </c>
      <c r="N694" s="153">
        <v>687</v>
      </c>
      <c r="O694" s="152" t="s">
        <v>3247</v>
      </c>
      <c r="P694" s="152" t="s">
        <v>1127</v>
      </c>
      <c r="Q694" s="152" t="s">
        <v>3291</v>
      </c>
      <c r="R694" s="488"/>
      <c r="S694" s="153">
        <f t="shared" si="10"/>
        <v>76060175.99000001</v>
      </c>
      <c r="T694" s="153">
        <v>86732170.530000001</v>
      </c>
      <c r="U694" s="153">
        <v>361401530.04000002</v>
      </c>
      <c r="V694" s="153">
        <v>25882119.870000001</v>
      </c>
      <c r="W694" s="153">
        <v>550075996.42999995</v>
      </c>
      <c r="X694" s="153">
        <v>378389897.01999998</v>
      </c>
      <c r="Y694" s="153">
        <v>233819988</v>
      </c>
      <c r="Z694" s="153">
        <v>0</v>
      </c>
      <c r="AA694" s="153">
        <v>612209885.01999998</v>
      </c>
      <c r="AB694" s="153">
        <v>316948869.33999997</v>
      </c>
      <c r="AC694" s="153">
        <v>156935930.90000001</v>
      </c>
      <c r="AD694" s="153">
        <v>0</v>
      </c>
      <c r="AE694" s="153">
        <v>473884800.24000001</v>
      </c>
      <c r="AF694" s="489">
        <v>76191196.189999998</v>
      </c>
    </row>
    <row r="695" spans="1:32">
      <c r="A695" s="487">
        <v>688</v>
      </c>
      <c r="B695" s="152">
        <v>7</v>
      </c>
      <c r="C695" s="152"/>
      <c r="D695" s="152" t="s">
        <v>3289</v>
      </c>
      <c r="E695" s="152" t="s">
        <v>1836</v>
      </c>
      <c r="F695" s="487">
        <v>80771402</v>
      </c>
      <c r="G695" s="152" t="s">
        <v>3292</v>
      </c>
      <c r="H695" s="488">
        <v>54810043.689999998</v>
      </c>
      <c r="I695" s="488">
        <v>11763141.390000001</v>
      </c>
      <c r="J695" s="152"/>
      <c r="K695" s="152">
        <v>0</v>
      </c>
      <c r="L695" s="152">
        <v>0</v>
      </c>
      <c r="M695" s="487">
        <v>157620001</v>
      </c>
      <c r="N695" s="153">
        <v>688</v>
      </c>
      <c r="O695" s="152" t="s">
        <v>3247</v>
      </c>
      <c r="P695" s="152" t="s">
        <v>1127</v>
      </c>
      <c r="Q695" s="152" t="s">
        <v>3293</v>
      </c>
      <c r="R695" s="487"/>
      <c r="S695" s="153">
        <f t="shared" si="10"/>
        <v>66573185.079999998</v>
      </c>
      <c r="T695" s="153">
        <v>91046815.920000002</v>
      </c>
      <c r="U695" s="153">
        <v>434780101.89999998</v>
      </c>
      <c r="V695" s="153">
        <v>14301753</v>
      </c>
      <c r="W695" s="153">
        <v>606701855.89999998</v>
      </c>
      <c r="X695" s="153">
        <v>449679490</v>
      </c>
      <c r="Y695" s="153">
        <v>210658943.69</v>
      </c>
      <c r="Z695" s="153">
        <v>0</v>
      </c>
      <c r="AA695" s="153">
        <v>660338433.69000006</v>
      </c>
      <c r="AB695" s="153">
        <v>392294988.60000002</v>
      </c>
      <c r="AC695" s="153">
        <v>168147703</v>
      </c>
      <c r="AD695" s="153">
        <v>0</v>
      </c>
      <c r="AE695" s="153">
        <v>560442691.60000002</v>
      </c>
      <c r="AF695" s="489">
        <v>46259164.299999997</v>
      </c>
    </row>
    <row r="696" spans="1:32">
      <c r="A696" s="487">
        <v>689</v>
      </c>
      <c r="B696" s="152">
        <v>7</v>
      </c>
      <c r="C696" s="152"/>
      <c r="D696" s="152" t="s">
        <v>3289</v>
      </c>
      <c r="E696" s="152" t="s">
        <v>1840</v>
      </c>
      <c r="F696" s="487">
        <v>80771501</v>
      </c>
      <c r="G696" s="152" t="s">
        <v>3294</v>
      </c>
      <c r="H696" s="488">
        <v>44300140.130000003</v>
      </c>
      <c r="I696" s="488">
        <v>2713718.17</v>
      </c>
      <c r="J696" s="152"/>
      <c r="K696" s="152">
        <v>0</v>
      </c>
      <c r="L696" s="152">
        <v>0</v>
      </c>
      <c r="M696" s="488">
        <v>116929551.54000001</v>
      </c>
      <c r="N696" s="153">
        <v>689</v>
      </c>
      <c r="O696" s="152" t="s">
        <v>3247</v>
      </c>
      <c r="P696" s="152" t="s">
        <v>1127</v>
      </c>
      <c r="Q696" s="152" t="s">
        <v>3295</v>
      </c>
      <c r="R696" s="488"/>
      <c r="S696" s="153">
        <f t="shared" si="10"/>
        <v>47013858.300000004</v>
      </c>
      <c r="T696" s="153">
        <v>69915693.239999995</v>
      </c>
      <c r="U696" s="153">
        <v>253379764</v>
      </c>
      <c r="V696" s="153">
        <v>21038949</v>
      </c>
      <c r="W696" s="153">
        <v>391348264.54000002</v>
      </c>
      <c r="X696" s="153">
        <v>308301490.13</v>
      </c>
      <c r="Y696" s="153">
        <v>143959100</v>
      </c>
      <c r="Z696" s="153">
        <v>0</v>
      </c>
      <c r="AA696" s="153">
        <v>452260590.13</v>
      </c>
      <c r="AB696" s="153">
        <v>244152622</v>
      </c>
      <c r="AC696" s="153">
        <v>89646811</v>
      </c>
      <c r="AD696" s="153">
        <v>0</v>
      </c>
      <c r="AE696" s="153">
        <v>333799433</v>
      </c>
      <c r="AF696" s="489">
        <v>57548831.539999999</v>
      </c>
    </row>
    <row r="697" spans="1:32">
      <c r="A697" s="487">
        <v>690</v>
      </c>
      <c r="B697" s="152">
        <v>7</v>
      </c>
      <c r="C697" s="152"/>
      <c r="D697" s="152" t="s">
        <v>3289</v>
      </c>
      <c r="E697" s="152" t="s">
        <v>1840</v>
      </c>
      <c r="F697" s="487">
        <v>80771502</v>
      </c>
      <c r="G697" s="152" t="s">
        <v>3296</v>
      </c>
      <c r="H697" s="487">
        <v>30515057</v>
      </c>
      <c r="I697" s="488">
        <v>3874863.98</v>
      </c>
      <c r="J697" s="152"/>
      <c r="K697" s="152">
        <v>0</v>
      </c>
      <c r="L697" s="152">
        <v>0</v>
      </c>
      <c r="M697" s="488">
        <v>98512936.909999996</v>
      </c>
      <c r="N697" s="153">
        <v>690</v>
      </c>
      <c r="O697" s="152" t="s">
        <v>3247</v>
      </c>
      <c r="P697" s="152" t="s">
        <v>1127</v>
      </c>
      <c r="Q697" s="152" t="s">
        <v>3297</v>
      </c>
      <c r="R697" s="488"/>
      <c r="S697" s="153">
        <f t="shared" si="10"/>
        <v>34389920.979999997</v>
      </c>
      <c r="T697" s="153">
        <v>64123015.93</v>
      </c>
      <c r="U697" s="153">
        <v>265372414.74000001</v>
      </c>
      <c r="V697" s="153">
        <v>16045047.390000001</v>
      </c>
      <c r="W697" s="153">
        <v>379930399.04000002</v>
      </c>
      <c r="X697" s="153">
        <v>248098050</v>
      </c>
      <c r="Y697" s="153">
        <v>171155800</v>
      </c>
      <c r="Z697" s="153">
        <v>0</v>
      </c>
      <c r="AA697" s="153">
        <v>419253850</v>
      </c>
      <c r="AB697" s="153">
        <v>214743047.97</v>
      </c>
      <c r="AC697" s="153">
        <v>146284080.53</v>
      </c>
      <c r="AD697" s="153">
        <v>0</v>
      </c>
      <c r="AE697" s="153">
        <v>361027128.5</v>
      </c>
      <c r="AF697" s="489">
        <v>18903270.539999999</v>
      </c>
    </row>
    <row r="698" spans="1:32">
      <c r="A698" s="487">
        <v>691</v>
      </c>
      <c r="B698" s="152">
        <v>7</v>
      </c>
      <c r="C698" s="152"/>
      <c r="D698" s="152" t="s">
        <v>3289</v>
      </c>
      <c r="E698" s="152" t="s">
        <v>1840</v>
      </c>
      <c r="F698" s="487">
        <v>80771503</v>
      </c>
      <c r="G698" s="152" t="s">
        <v>3298</v>
      </c>
      <c r="H698" s="488">
        <v>21346920.699999999</v>
      </c>
      <c r="I698" s="488">
        <v>2563749.17</v>
      </c>
      <c r="J698" s="152"/>
      <c r="K698" s="152">
        <v>0</v>
      </c>
      <c r="L698" s="487">
        <v>5384720</v>
      </c>
      <c r="M698" s="488">
        <v>103898212.5</v>
      </c>
      <c r="N698" s="153">
        <v>691</v>
      </c>
      <c r="O698" s="152" t="s">
        <v>3247</v>
      </c>
      <c r="P698" s="152" t="s">
        <v>1127</v>
      </c>
      <c r="Q698" s="152" t="s">
        <v>3299</v>
      </c>
      <c r="R698" s="488"/>
      <c r="S698" s="153">
        <f t="shared" si="10"/>
        <v>29295389.869999997</v>
      </c>
      <c r="T698" s="153">
        <v>74602822.629999995</v>
      </c>
      <c r="U698" s="153">
        <v>366577168.37</v>
      </c>
      <c r="V698" s="153">
        <v>20343590</v>
      </c>
      <c r="W698" s="153">
        <v>490818970.87</v>
      </c>
      <c r="X698" s="153">
        <v>349897730.80000001</v>
      </c>
      <c r="Y698" s="153">
        <v>180518757</v>
      </c>
      <c r="Z698" s="153">
        <v>0</v>
      </c>
      <c r="AA698" s="153">
        <v>530416487.80000001</v>
      </c>
      <c r="AB698" s="153">
        <v>309400102.12</v>
      </c>
      <c r="AC698" s="153">
        <v>159875684.43000001</v>
      </c>
      <c r="AD698" s="153">
        <v>0</v>
      </c>
      <c r="AE698" s="153">
        <v>469275786.55000001</v>
      </c>
      <c r="AF698" s="489">
        <v>21543184.32</v>
      </c>
    </row>
    <row r="699" spans="1:32">
      <c r="A699" s="487">
        <v>692</v>
      </c>
      <c r="B699" s="152">
        <v>7</v>
      </c>
      <c r="C699" s="152"/>
      <c r="D699" s="152" t="s">
        <v>3289</v>
      </c>
      <c r="E699" s="152" t="s">
        <v>1840</v>
      </c>
      <c r="F699" s="487">
        <v>80771504</v>
      </c>
      <c r="G699" s="152" t="s">
        <v>3300</v>
      </c>
      <c r="H699" s="488">
        <v>544744.69999999995</v>
      </c>
      <c r="I699" s="488">
        <v>4350896.75</v>
      </c>
      <c r="J699" s="152"/>
      <c r="K699" s="152">
        <v>0</v>
      </c>
      <c r="L699" s="152">
        <v>0</v>
      </c>
      <c r="M699" s="488">
        <v>71497499.090000004</v>
      </c>
      <c r="N699" s="153">
        <v>692</v>
      </c>
      <c r="O699" s="152" t="s">
        <v>3247</v>
      </c>
      <c r="P699" s="152" t="s">
        <v>1127</v>
      </c>
      <c r="Q699" s="152" t="s">
        <v>3301</v>
      </c>
      <c r="R699" s="488"/>
      <c r="S699" s="153">
        <f t="shared" si="10"/>
        <v>4895641.45</v>
      </c>
      <c r="T699" s="153">
        <v>66601857.640000001</v>
      </c>
      <c r="U699" s="153">
        <v>316665890</v>
      </c>
      <c r="V699" s="153">
        <v>35476000</v>
      </c>
      <c r="W699" s="153">
        <v>423639389.08999997</v>
      </c>
      <c r="X699" s="153">
        <v>293528610</v>
      </c>
      <c r="Y699" s="153">
        <v>144016000</v>
      </c>
      <c r="Z699" s="153">
        <v>0</v>
      </c>
      <c r="AA699" s="153">
        <v>437544610</v>
      </c>
      <c r="AB699" s="153">
        <v>254518536.40000001</v>
      </c>
      <c r="AC699" s="153">
        <v>97930254.75</v>
      </c>
      <c r="AD699" s="153">
        <v>0</v>
      </c>
      <c r="AE699" s="153">
        <v>352448791.14999998</v>
      </c>
      <c r="AF699" s="489">
        <v>71190597.939999998</v>
      </c>
    </row>
    <row r="700" spans="1:32">
      <c r="A700" s="487">
        <v>693</v>
      </c>
      <c r="B700" s="152">
        <v>7</v>
      </c>
      <c r="C700" s="152"/>
      <c r="D700" s="152" t="s">
        <v>3289</v>
      </c>
      <c r="E700" s="152" t="s">
        <v>1840</v>
      </c>
      <c r="F700" s="487">
        <v>80771505</v>
      </c>
      <c r="G700" s="152" t="s">
        <v>3302</v>
      </c>
      <c r="H700" s="488">
        <v>11467034.5</v>
      </c>
      <c r="I700" s="487">
        <v>2100000</v>
      </c>
      <c r="J700" s="152"/>
      <c r="K700" s="152">
        <v>0</v>
      </c>
      <c r="L700" s="152">
        <v>0</v>
      </c>
      <c r="M700" s="488">
        <v>72259184.870000005</v>
      </c>
      <c r="N700" s="153">
        <v>693</v>
      </c>
      <c r="O700" s="152" t="s">
        <v>3247</v>
      </c>
      <c r="P700" s="152" t="s">
        <v>1127</v>
      </c>
      <c r="Q700" s="152" t="s">
        <v>3303</v>
      </c>
      <c r="R700" s="488"/>
      <c r="S700" s="153">
        <f t="shared" si="10"/>
        <v>13567034.5</v>
      </c>
      <c r="T700" s="153">
        <v>58692150.369999997</v>
      </c>
      <c r="U700" s="153">
        <v>302328844</v>
      </c>
      <c r="V700" s="153">
        <v>15030431.279999999</v>
      </c>
      <c r="W700" s="153">
        <v>389618460.14999998</v>
      </c>
      <c r="X700" s="153">
        <v>242384456</v>
      </c>
      <c r="Y700" s="153">
        <v>182569994</v>
      </c>
      <c r="Z700" s="153">
        <v>0</v>
      </c>
      <c r="AA700" s="153">
        <v>424954450</v>
      </c>
      <c r="AB700" s="153">
        <v>212701866.99000001</v>
      </c>
      <c r="AC700" s="153">
        <v>148686651.5</v>
      </c>
      <c r="AD700" s="153">
        <v>0</v>
      </c>
      <c r="AE700" s="153">
        <v>361388518.49000001</v>
      </c>
      <c r="AF700" s="489">
        <v>28229941.66</v>
      </c>
    </row>
    <row r="701" spans="1:32">
      <c r="A701" s="487">
        <v>694</v>
      </c>
      <c r="B701" s="152">
        <v>7</v>
      </c>
      <c r="C701" s="152"/>
      <c r="D701" s="152" t="s">
        <v>3289</v>
      </c>
      <c r="E701" s="152" t="s">
        <v>1840</v>
      </c>
      <c r="F701" s="487">
        <v>80771506</v>
      </c>
      <c r="G701" s="152" t="s">
        <v>3304</v>
      </c>
      <c r="H701" s="488">
        <v>34576988.439999998</v>
      </c>
      <c r="I701" s="487">
        <v>2459713</v>
      </c>
      <c r="J701" s="152"/>
      <c r="K701" s="152">
        <v>0</v>
      </c>
      <c r="L701" s="152">
        <v>0</v>
      </c>
      <c r="M701" s="488">
        <v>102955115.23</v>
      </c>
      <c r="N701" s="153">
        <v>694</v>
      </c>
      <c r="O701" s="152" t="s">
        <v>3247</v>
      </c>
      <c r="P701" s="152" t="s">
        <v>1127</v>
      </c>
      <c r="Q701" s="152" t="s">
        <v>3305</v>
      </c>
      <c r="R701" s="488"/>
      <c r="S701" s="153">
        <f t="shared" si="10"/>
        <v>37036701.439999998</v>
      </c>
      <c r="T701" s="153">
        <v>65918413.789999999</v>
      </c>
      <c r="U701" s="153">
        <v>281711347.42000002</v>
      </c>
      <c r="V701" s="153">
        <v>21658161.210000001</v>
      </c>
      <c r="W701" s="153">
        <v>406324623.86000001</v>
      </c>
      <c r="X701" s="153">
        <v>273702787</v>
      </c>
      <c r="Y701" s="153">
        <v>208325523</v>
      </c>
      <c r="Z701" s="153">
        <v>0</v>
      </c>
      <c r="AA701" s="153">
        <v>482028310</v>
      </c>
      <c r="AB701" s="153">
        <v>233637980.34999999</v>
      </c>
      <c r="AC701" s="153">
        <v>149078160.49000001</v>
      </c>
      <c r="AD701" s="153">
        <v>0</v>
      </c>
      <c r="AE701" s="153">
        <v>382716140.83999997</v>
      </c>
      <c r="AF701" s="489">
        <v>23608483.02</v>
      </c>
    </row>
    <row r="702" spans="1:32">
      <c r="A702" s="487">
        <v>695</v>
      </c>
      <c r="B702" s="152">
        <v>7</v>
      </c>
      <c r="C702" s="152"/>
      <c r="D702" s="152" t="s">
        <v>3289</v>
      </c>
      <c r="E702" s="152" t="s">
        <v>1840</v>
      </c>
      <c r="F702" s="487">
        <v>80771507</v>
      </c>
      <c r="G702" s="152" t="s">
        <v>3306</v>
      </c>
      <c r="H702" s="488">
        <v>41235327.57</v>
      </c>
      <c r="I702" s="488">
        <v>7336054.5999999996</v>
      </c>
      <c r="J702" s="152"/>
      <c r="K702" s="152">
        <v>0</v>
      </c>
      <c r="L702" s="152">
        <v>0</v>
      </c>
      <c r="M702" s="488">
        <v>110050868.77</v>
      </c>
      <c r="N702" s="153">
        <v>695</v>
      </c>
      <c r="O702" s="152" t="s">
        <v>3247</v>
      </c>
      <c r="P702" s="152" t="s">
        <v>1127</v>
      </c>
      <c r="Q702" s="152" t="s">
        <v>3307</v>
      </c>
      <c r="R702" s="488"/>
      <c r="S702" s="153">
        <f t="shared" si="10"/>
        <v>48571382.170000002</v>
      </c>
      <c r="T702" s="153">
        <v>61479486.600000001</v>
      </c>
      <c r="U702" s="153">
        <v>248757354</v>
      </c>
      <c r="V702" s="153">
        <v>18822020</v>
      </c>
      <c r="W702" s="153">
        <v>377630242.76999998</v>
      </c>
      <c r="X702" s="153">
        <v>217129580</v>
      </c>
      <c r="Y702" s="153">
        <v>269893887</v>
      </c>
      <c r="Z702" s="153">
        <v>0</v>
      </c>
      <c r="AA702" s="153">
        <v>487023467</v>
      </c>
      <c r="AB702" s="153">
        <v>172120059.5</v>
      </c>
      <c r="AC702" s="153">
        <v>178158893</v>
      </c>
      <c r="AD702" s="153">
        <v>0</v>
      </c>
      <c r="AE702" s="153">
        <v>350278952.5</v>
      </c>
      <c r="AF702" s="489">
        <v>27351290.27</v>
      </c>
    </row>
    <row r="703" spans="1:32">
      <c r="A703" s="487">
        <v>696</v>
      </c>
      <c r="B703" s="152">
        <v>7</v>
      </c>
      <c r="C703" s="152"/>
      <c r="D703" s="152" t="s">
        <v>3308</v>
      </c>
      <c r="E703" s="152" t="s">
        <v>1836</v>
      </c>
      <c r="F703" s="487">
        <v>80772401</v>
      </c>
      <c r="G703" s="152" t="s">
        <v>3309</v>
      </c>
      <c r="H703" s="487">
        <v>12273150</v>
      </c>
      <c r="I703" s="488">
        <v>23333767.989999998</v>
      </c>
      <c r="J703" s="152"/>
      <c r="K703" s="152">
        <v>0</v>
      </c>
      <c r="L703" s="152">
        <v>0</v>
      </c>
      <c r="M703" s="488">
        <v>98663637.590000004</v>
      </c>
      <c r="N703" s="153">
        <v>696</v>
      </c>
      <c r="O703" s="152" t="s">
        <v>3247</v>
      </c>
      <c r="P703" s="152" t="s">
        <v>1128</v>
      </c>
      <c r="Q703" s="152" t="s">
        <v>3310</v>
      </c>
      <c r="R703" s="488"/>
      <c r="S703" s="153">
        <f t="shared" si="10"/>
        <v>35606917.989999995</v>
      </c>
      <c r="T703" s="153">
        <v>63056719.600000001</v>
      </c>
      <c r="U703" s="153">
        <v>386430198.35000002</v>
      </c>
      <c r="V703" s="153">
        <v>32084000</v>
      </c>
      <c r="W703" s="153">
        <v>517177835.94</v>
      </c>
      <c r="X703" s="153">
        <v>345965540</v>
      </c>
      <c r="Y703" s="153">
        <v>190718820</v>
      </c>
      <c r="Z703" s="153">
        <v>0</v>
      </c>
      <c r="AA703" s="153">
        <v>536684360</v>
      </c>
      <c r="AB703" s="153">
        <v>294563847.82999998</v>
      </c>
      <c r="AC703" s="153">
        <v>172107099.50999999</v>
      </c>
      <c r="AD703" s="153">
        <v>0</v>
      </c>
      <c r="AE703" s="153">
        <v>466670947.33999997</v>
      </c>
      <c r="AF703" s="489">
        <v>50506888.600000001</v>
      </c>
    </row>
    <row r="704" spans="1:32">
      <c r="A704" s="487">
        <v>697</v>
      </c>
      <c r="B704" s="152">
        <v>7</v>
      </c>
      <c r="C704" s="152"/>
      <c r="D704" s="152" t="s">
        <v>3308</v>
      </c>
      <c r="E704" s="152" t="s">
        <v>1836</v>
      </c>
      <c r="F704" s="487">
        <v>80772402</v>
      </c>
      <c r="G704" s="152" t="s">
        <v>3311</v>
      </c>
      <c r="H704" s="487">
        <v>23889410</v>
      </c>
      <c r="I704" s="487">
        <v>660000</v>
      </c>
      <c r="J704" s="152"/>
      <c r="K704" s="152">
        <v>0</v>
      </c>
      <c r="L704" s="152">
        <v>0</v>
      </c>
      <c r="M704" s="488">
        <v>97269607.170000002</v>
      </c>
      <c r="N704" s="153">
        <v>697</v>
      </c>
      <c r="O704" s="152" t="s">
        <v>3247</v>
      </c>
      <c r="P704" s="152" t="s">
        <v>1128</v>
      </c>
      <c r="Q704" s="152" t="s">
        <v>3312</v>
      </c>
      <c r="R704" s="488"/>
      <c r="S704" s="153">
        <f t="shared" si="10"/>
        <v>24549410</v>
      </c>
      <c r="T704" s="153">
        <v>72720197.170000002</v>
      </c>
      <c r="U704" s="153">
        <v>383518620</v>
      </c>
      <c r="V704" s="153">
        <v>23173000</v>
      </c>
      <c r="W704" s="153">
        <v>503961227.17000002</v>
      </c>
      <c r="X704" s="153">
        <v>354033620</v>
      </c>
      <c r="Y704" s="153">
        <v>176795350</v>
      </c>
      <c r="Z704" s="153">
        <v>0</v>
      </c>
      <c r="AA704" s="153">
        <v>530828970</v>
      </c>
      <c r="AB704" s="153">
        <v>302049649.29000002</v>
      </c>
      <c r="AC704" s="153">
        <v>141529600</v>
      </c>
      <c r="AD704" s="153">
        <v>0</v>
      </c>
      <c r="AE704" s="153">
        <v>443579249.29000002</v>
      </c>
      <c r="AF704" s="489">
        <v>60381977.880000003</v>
      </c>
    </row>
    <row r="705" spans="1:32">
      <c r="A705" s="487">
        <v>698</v>
      </c>
      <c r="B705" s="152">
        <v>7</v>
      </c>
      <c r="C705" s="152"/>
      <c r="D705" s="152" t="s">
        <v>3308</v>
      </c>
      <c r="E705" s="152" t="s">
        <v>1836</v>
      </c>
      <c r="F705" s="487">
        <v>80772403</v>
      </c>
      <c r="G705" s="152" t="s">
        <v>3313</v>
      </c>
      <c r="H705" s="488">
        <v>43038876.310000002</v>
      </c>
      <c r="I705" s="488">
        <v>7743571.7000000002</v>
      </c>
      <c r="J705" s="152"/>
      <c r="K705" s="152">
        <v>0</v>
      </c>
      <c r="L705" s="152">
        <v>0</v>
      </c>
      <c r="M705" s="488">
        <v>140929959.22999999</v>
      </c>
      <c r="N705" s="153">
        <v>698</v>
      </c>
      <c r="O705" s="152" t="s">
        <v>3247</v>
      </c>
      <c r="P705" s="152" t="s">
        <v>1128</v>
      </c>
      <c r="Q705" s="152" t="s">
        <v>3314</v>
      </c>
      <c r="R705" s="488"/>
      <c r="S705" s="153">
        <f t="shared" si="10"/>
        <v>50782448.010000005</v>
      </c>
      <c r="T705" s="153">
        <v>90147511.219999999</v>
      </c>
      <c r="U705" s="153">
        <v>430104145.93000001</v>
      </c>
      <c r="V705" s="153">
        <v>28854000</v>
      </c>
      <c r="W705" s="153">
        <v>599888105.15999997</v>
      </c>
      <c r="X705" s="153">
        <v>442282470</v>
      </c>
      <c r="Y705" s="153">
        <v>211872846</v>
      </c>
      <c r="Z705" s="153">
        <v>0</v>
      </c>
      <c r="AA705" s="153">
        <v>654155316</v>
      </c>
      <c r="AB705" s="153">
        <v>381942229.31999999</v>
      </c>
      <c r="AC705" s="153">
        <v>183412522.99000001</v>
      </c>
      <c r="AD705" s="153">
        <v>0</v>
      </c>
      <c r="AE705" s="153">
        <v>565354752.30999994</v>
      </c>
      <c r="AF705" s="489">
        <v>34533352.850000001</v>
      </c>
    </row>
    <row r="706" spans="1:32">
      <c r="A706" s="487">
        <v>699</v>
      </c>
      <c r="B706" s="152">
        <v>7</v>
      </c>
      <c r="C706" s="152"/>
      <c r="D706" s="152" t="s">
        <v>3308</v>
      </c>
      <c r="E706" s="152" t="s">
        <v>1836</v>
      </c>
      <c r="F706" s="487">
        <v>80772404</v>
      </c>
      <c r="G706" s="152" t="s">
        <v>3315</v>
      </c>
      <c r="H706" s="152">
        <v>0</v>
      </c>
      <c r="I706" s="488">
        <v>41613731.229999997</v>
      </c>
      <c r="J706" s="152"/>
      <c r="K706" s="152">
        <v>0</v>
      </c>
      <c r="L706" s="152">
        <v>0</v>
      </c>
      <c r="M706" s="488">
        <v>125824567.33</v>
      </c>
      <c r="N706" s="153">
        <v>699</v>
      </c>
      <c r="O706" s="152" t="s">
        <v>3247</v>
      </c>
      <c r="P706" s="152" t="s">
        <v>1128</v>
      </c>
      <c r="Q706" s="152" t="s">
        <v>3316</v>
      </c>
      <c r="R706" s="488"/>
      <c r="S706" s="153">
        <f t="shared" si="10"/>
        <v>41613731.229999997</v>
      </c>
      <c r="T706" s="153">
        <v>84210836.099999994</v>
      </c>
      <c r="U706" s="153">
        <v>526052771</v>
      </c>
      <c r="V706" s="153">
        <v>53140969</v>
      </c>
      <c r="W706" s="153">
        <v>705018307.33000004</v>
      </c>
      <c r="X706" s="153">
        <v>577937260</v>
      </c>
      <c r="Y706" s="153">
        <v>162440160.24000001</v>
      </c>
      <c r="Z706" s="153">
        <v>0</v>
      </c>
      <c r="AA706" s="153">
        <v>740377420.24000001</v>
      </c>
      <c r="AB706" s="153">
        <v>503445038.94999999</v>
      </c>
      <c r="AC706" s="153">
        <v>147880641</v>
      </c>
      <c r="AD706" s="153">
        <v>0</v>
      </c>
      <c r="AE706" s="153">
        <v>651325679.95000005</v>
      </c>
      <c r="AF706" s="489">
        <v>53692627.380000003</v>
      </c>
    </row>
    <row r="707" spans="1:32">
      <c r="A707" s="487">
        <v>700</v>
      </c>
      <c r="B707" s="152">
        <v>7</v>
      </c>
      <c r="C707" s="152"/>
      <c r="D707" s="152" t="s">
        <v>3308</v>
      </c>
      <c r="E707" s="152" t="s">
        <v>1840</v>
      </c>
      <c r="F707" s="487">
        <v>80772501</v>
      </c>
      <c r="G707" s="152" t="s">
        <v>3317</v>
      </c>
      <c r="H707" s="152">
        <v>0</v>
      </c>
      <c r="I707" s="487">
        <v>9226660</v>
      </c>
      <c r="J707" s="152"/>
      <c r="K707" s="152">
        <v>0</v>
      </c>
      <c r="L707" s="152">
        <v>0</v>
      </c>
      <c r="M707" s="488">
        <v>88240536.379999995</v>
      </c>
      <c r="N707" s="153">
        <v>700</v>
      </c>
      <c r="O707" s="152" t="s">
        <v>3247</v>
      </c>
      <c r="P707" s="152" t="s">
        <v>1128</v>
      </c>
      <c r="Q707" s="152" t="s">
        <v>3318</v>
      </c>
      <c r="R707" s="488"/>
      <c r="S707" s="153">
        <f t="shared" si="10"/>
        <v>9226660</v>
      </c>
      <c r="T707" s="153">
        <v>79013876.379999995</v>
      </c>
      <c r="U707" s="153">
        <v>334517885</v>
      </c>
      <c r="V707" s="153">
        <v>38978000</v>
      </c>
      <c r="W707" s="153">
        <v>461736421.38</v>
      </c>
      <c r="X707" s="153">
        <v>303386850</v>
      </c>
      <c r="Y707" s="153">
        <v>222524335</v>
      </c>
      <c r="Z707" s="153">
        <v>0</v>
      </c>
      <c r="AA707" s="153">
        <v>525911185</v>
      </c>
      <c r="AB707" s="153">
        <v>245449171.12</v>
      </c>
      <c r="AC707" s="153">
        <v>172995383.53</v>
      </c>
      <c r="AD707" s="153">
        <v>0</v>
      </c>
      <c r="AE707" s="153">
        <v>418444554.64999998</v>
      </c>
      <c r="AF707" s="489">
        <v>43291866.729999997</v>
      </c>
    </row>
    <row r="708" spans="1:32">
      <c r="A708" s="487">
        <v>701</v>
      </c>
      <c r="B708" s="152">
        <v>7</v>
      </c>
      <c r="C708" s="152"/>
      <c r="D708" s="152" t="s">
        <v>3308</v>
      </c>
      <c r="E708" s="152" t="s">
        <v>1840</v>
      </c>
      <c r="F708" s="487">
        <v>80772502</v>
      </c>
      <c r="G708" s="152" t="s">
        <v>3319</v>
      </c>
      <c r="H708" s="488">
        <v>63829109.280000001</v>
      </c>
      <c r="I708" s="487">
        <v>2000000</v>
      </c>
      <c r="J708" s="152"/>
      <c r="K708" s="152">
        <v>0</v>
      </c>
      <c r="L708" s="152">
        <v>0</v>
      </c>
      <c r="M708" s="488">
        <v>136237715.41</v>
      </c>
      <c r="N708" s="153">
        <v>701</v>
      </c>
      <c r="O708" s="152" t="s">
        <v>3247</v>
      </c>
      <c r="P708" s="152" t="s">
        <v>1128</v>
      </c>
      <c r="Q708" s="152" t="s">
        <v>3320</v>
      </c>
      <c r="R708" s="488"/>
      <c r="S708" s="153">
        <f t="shared" si="10"/>
        <v>65829109.280000001</v>
      </c>
      <c r="T708" s="153">
        <v>70408606.129999995</v>
      </c>
      <c r="U708" s="153">
        <v>310668155</v>
      </c>
      <c r="V708" s="153">
        <v>29772000</v>
      </c>
      <c r="W708" s="153">
        <v>476677870.41000003</v>
      </c>
      <c r="X708" s="153">
        <v>346009889.27999997</v>
      </c>
      <c r="Y708" s="153">
        <v>144161425</v>
      </c>
      <c r="Z708" s="153">
        <v>0</v>
      </c>
      <c r="AA708" s="153">
        <v>490171314.27999997</v>
      </c>
      <c r="AB708" s="153">
        <v>322947068.91000003</v>
      </c>
      <c r="AC708" s="153">
        <v>125836158.89</v>
      </c>
      <c r="AD708" s="153">
        <v>0</v>
      </c>
      <c r="AE708" s="153">
        <v>448783227.80000001</v>
      </c>
      <c r="AF708" s="489">
        <v>27894642.609999999</v>
      </c>
    </row>
    <row r="709" spans="1:32">
      <c r="A709" s="487">
        <v>702</v>
      </c>
      <c r="B709" s="152">
        <v>7</v>
      </c>
      <c r="C709" s="152"/>
      <c r="D709" s="152" t="s">
        <v>3308</v>
      </c>
      <c r="E709" s="152" t="s">
        <v>1840</v>
      </c>
      <c r="F709" s="487">
        <v>80772503</v>
      </c>
      <c r="G709" s="152" t="s">
        <v>3321</v>
      </c>
      <c r="H709" s="488">
        <v>48584083.789999999</v>
      </c>
      <c r="I709" s="488">
        <v>2045831.17</v>
      </c>
      <c r="J709" s="152"/>
      <c r="K709" s="152">
        <v>0</v>
      </c>
      <c r="L709" s="152">
        <v>0</v>
      </c>
      <c r="M709" s="488">
        <v>126705371.61</v>
      </c>
      <c r="N709" s="153">
        <v>702</v>
      </c>
      <c r="O709" s="152" t="s">
        <v>3247</v>
      </c>
      <c r="P709" s="152" t="s">
        <v>1128</v>
      </c>
      <c r="Q709" s="152" t="s">
        <v>3322</v>
      </c>
      <c r="R709" s="488"/>
      <c r="S709" s="153">
        <f t="shared" si="10"/>
        <v>50629914.960000001</v>
      </c>
      <c r="T709" s="153">
        <v>76075456.650000006</v>
      </c>
      <c r="U709" s="153">
        <v>377122121.04000002</v>
      </c>
      <c r="V709" s="153">
        <v>19460413.190000001</v>
      </c>
      <c r="W709" s="153">
        <v>523287905.83999997</v>
      </c>
      <c r="X709" s="153">
        <v>328655048.06</v>
      </c>
      <c r="Y709" s="153">
        <v>259375551</v>
      </c>
      <c r="Z709" s="153">
        <v>0</v>
      </c>
      <c r="AA709" s="153">
        <v>588030599.05999994</v>
      </c>
      <c r="AB709" s="153">
        <v>271045063.85000002</v>
      </c>
      <c r="AC709" s="153">
        <v>192289893.02000001</v>
      </c>
      <c r="AD709" s="153">
        <v>0</v>
      </c>
      <c r="AE709" s="153">
        <v>463334956.87</v>
      </c>
      <c r="AF709" s="489">
        <v>59952948.969999999</v>
      </c>
    </row>
    <row r="710" spans="1:32">
      <c r="A710" s="487">
        <v>703</v>
      </c>
      <c r="B710" s="152">
        <v>7</v>
      </c>
      <c r="C710" s="152"/>
      <c r="D710" s="152" t="s">
        <v>3308</v>
      </c>
      <c r="E710" s="152" t="s">
        <v>1840</v>
      </c>
      <c r="F710" s="487">
        <v>80772504</v>
      </c>
      <c r="G710" s="152" t="s">
        <v>3323</v>
      </c>
      <c r="H710" s="488">
        <v>31492279.629999999</v>
      </c>
      <c r="I710" s="152">
        <v>0</v>
      </c>
      <c r="J710" s="152"/>
      <c r="K710" s="152">
        <v>0</v>
      </c>
      <c r="L710" s="152">
        <v>0</v>
      </c>
      <c r="M710" s="488">
        <v>82427066.170000002</v>
      </c>
      <c r="N710" s="153">
        <v>703</v>
      </c>
      <c r="O710" s="152" t="s">
        <v>3247</v>
      </c>
      <c r="P710" s="152" t="s">
        <v>1128</v>
      </c>
      <c r="Q710" s="152" t="s">
        <v>3324</v>
      </c>
      <c r="R710" s="488"/>
      <c r="S710" s="153">
        <f t="shared" si="10"/>
        <v>31492279.629999999</v>
      </c>
      <c r="T710" s="153">
        <v>50934786.539999999</v>
      </c>
      <c r="U710" s="153">
        <v>231087486.96000001</v>
      </c>
      <c r="V710" s="153">
        <v>15984837.970000001</v>
      </c>
      <c r="W710" s="153">
        <v>329499391.10000002</v>
      </c>
      <c r="X710" s="153">
        <v>269928910</v>
      </c>
      <c r="Y710" s="153">
        <v>95313000</v>
      </c>
      <c r="Z710" s="153">
        <v>0</v>
      </c>
      <c r="AA710" s="153">
        <v>365241910</v>
      </c>
      <c r="AB710" s="153">
        <v>222288732.16</v>
      </c>
      <c r="AC710" s="153">
        <v>73012999.579999998</v>
      </c>
      <c r="AD710" s="153">
        <v>0</v>
      </c>
      <c r="AE710" s="153">
        <v>295301731.74000001</v>
      </c>
      <c r="AF710" s="489">
        <v>34197659.359999999</v>
      </c>
    </row>
    <row r="711" spans="1:32">
      <c r="A711" s="487">
        <v>704</v>
      </c>
      <c r="B711" s="152">
        <v>7</v>
      </c>
      <c r="C711" s="152"/>
      <c r="D711" s="152" t="s">
        <v>3308</v>
      </c>
      <c r="E711" s="152" t="s">
        <v>1840</v>
      </c>
      <c r="F711" s="487">
        <v>80772505</v>
      </c>
      <c r="G711" s="152" t="s">
        <v>3325</v>
      </c>
      <c r="H711" s="488">
        <v>24546495.949999999</v>
      </c>
      <c r="I711" s="488">
        <v>3420915.49</v>
      </c>
      <c r="J711" s="152"/>
      <c r="K711" s="152">
        <v>0</v>
      </c>
      <c r="L711" s="152">
        <v>0</v>
      </c>
      <c r="M711" s="488">
        <v>98970347.319999993</v>
      </c>
      <c r="N711" s="153">
        <v>704</v>
      </c>
      <c r="O711" s="152" t="s">
        <v>3247</v>
      </c>
      <c r="P711" s="152" t="s">
        <v>1128</v>
      </c>
      <c r="Q711" s="152" t="s">
        <v>3326</v>
      </c>
      <c r="R711" s="488"/>
      <c r="S711" s="153">
        <f t="shared" si="10"/>
        <v>27967411.439999998</v>
      </c>
      <c r="T711" s="153">
        <v>71002935.879999995</v>
      </c>
      <c r="U711" s="153">
        <v>314429834.31999999</v>
      </c>
      <c r="V711" s="153">
        <v>34201562</v>
      </c>
      <c r="W711" s="153">
        <v>447601743.63999999</v>
      </c>
      <c r="X711" s="153">
        <v>293098531.69</v>
      </c>
      <c r="Y711" s="153">
        <v>200739174</v>
      </c>
      <c r="Z711" s="153">
        <v>0</v>
      </c>
      <c r="AA711" s="153">
        <v>493837705.69</v>
      </c>
      <c r="AB711" s="153">
        <v>259678154.75</v>
      </c>
      <c r="AC711" s="153">
        <v>169408153.06999999</v>
      </c>
      <c r="AD711" s="153">
        <v>0</v>
      </c>
      <c r="AE711" s="153">
        <v>429086307.81999999</v>
      </c>
      <c r="AF711" s="489">
        <v>18515435.82</v>
      </c>
    </row>
    <row r="712" spans="1:32">
      <c r="A712" s="487">
        <v>705</v>
      </c>
      <c r="B712" s="152">
        <v>7</v>
      </c>
      <c r="C712" s="152"/>
      <c r="D712" s="152" t="s">
        <v>3308</v>
      </c>
      <c r="E712" s="152" t="s">
        <v>1840</v>
      </c>
      <c r="F712" s="487">
        <v>80772506</v>
      </c>
      <c r="G712" s="152" t="s">
        <v>3327</v>
      </c>
      <c r="H712" s="152">
        <v>0</v>
      </c>
      <c r="I712" s="488">
        <v>22098147.829999998</v>
      </c>
      <c r="J712" s="152"/>
      <c r="K712" s="152">
        <v>0</v>
      </c>
      <c r="L712" s="152">
        <v>0</v>
      </c>
      <c r="M712" s="488">
        <v>95297712.480000004</v>
      </c>
      <c r="N712" s="153">
        <v>705</v>
      </c>
      <c r="O712" s="152" t="s">
        <v>3247</v>
      </c>
      <c r="P712" s="152" t="s">
        <v>1128</v>
      </c>
      <c r="Q712" s="152" t="s">
        <v>3328</v>
      </c>
      <c r="R712" s="488"/>
      <c r="S712" s="153">
        <f t="shared" si="10"/>
        <v>22098147.829999998</v>
      </c>
      <c r="T712" s="153">
        <v>73199564.650000006</v>
      </c>
      <c r="U712" s="153">
        <v>389710445.19999999</v>
      </c>
      <c r="V712" s="153">
        <v>57286980</v>
      </c>
      <c r="W712" s="153">
        <v>542295137.67999995</v>
      </c>
      <c r="X712" s="153">
        <v>347532735</v>
      </c>
      <c r="Y712" s="153">
        <v>280605221.82999998</v>
      </c>
      <c r="Z712" s="153">
        <v>0</v>
      </c>
      <c r="AA712" s="153">
        <v>628137956.83000004</v>
      </c>
      <c r="AB712" s="153">
        <v>319905437.74000001</v>
      </c>
      <c r="AC712" s="153">
        <v>204833097</v>
      </c>
      <c r="AD712" s="153">
        <v>0</v>
      </c>
      <c r="AE712" s="153">
        <v>524738534.74000001</v>
      </c>
      <c r="AF712" s="489">
        <v>17556602.940000001</v>
      </c>
    </row>
    <row r="713" spans="1:32">
      <c r="A713" s="487">
        <v>706</v>
      </c>
      <c r="B713" s="152">
        <v>7</v>
      </c>
      <c r="C713" s="152"/>
      <c r="D713" s="152" t="s">
        <v>3329</v>
      </c>
      <c r="E713" s="152" t="s">
        <v>1836</v>
      </c>
      <c r="F713" s="487">
        <v>80773401</v>
      </c>
      <c r="G713" s="152" t="s">
        <v>3330</v>
      </c>
      <c r="H713" s="488">
        <v>47002084.810000002</v>
      </c>
      <c r="I713" s="488">
        <v>7580818.8200000003</v>
      </c>
      <c r="J713" s="152"/>
      <c r="K713" s="487">
        <v>3516308</v>
      </c>
      <c r="L713" s="152">
        <v>0</v>
      </c>
      <c r="M713" s="488">
        <v>115867072.92</v>
      </c>
      <c r="N713" s="153">
        <v>706</v>
      </c>
      <c r="O713" s="152" t="s">
        <v>3247</v>
      </c>
      <c r="P713" s="152" t="s">
        <v>1131</v>
      </c>
      <c r="Q713" s="152" t="s">
        <v>3331</v>
      </c>
      <c r="R713" s="488"/>
      <c r="S713" s="153">
        <f t="shared" ref="S713:S761" si="11">H713+I713+K713+L713</f>
        <v>58099211.630000003</v>
      </c>
      <c r="T713" s="153">
        <v>61284169.289999999</v>
      </c>
      <c r="U713" s="153">
        <v>424643892.56999999</v>
      </c>
      <c r="V713" s="153">
        <v>26988749</v>
      </c>
      <c r="W713" s="153">
        <v>571016022.49000001</v>
      </c>
      <c r="X713" s="153">
        <v>392327040</v>
      </c>
      <c r="Y713" s="153">
        <v>263586909</v>
      </c>
      <c r="Z713" s="153">
        <v>0</v>
      </c>
      <c r="AA713" s="153">
        <v>655913949</v>
      </c>
      <c r="AB713" s="153">
        <v>343104662.83999997</v>
      </c>
      <c r="AC713" s="153">
        <v>207083387</v>
      </c>
      <c r="AD713" s="153">
        <v>0</v>
      </c>
      <c r="AE713" s="153">
        <v>550188049.84000003</v>
      </c>
      <c r="AF713" s="489">
        <v>20827972.649999999</v>
      </c>
    </row>
    <row r="714" spans="1:32">
      <c r="A714" s="487">
        <v>707</v>
      </c>
      <c r="B714" s="152">
        <v>7</v>
      </c>
      <c r="C714" s="152"/>
      <c r="D714" s="152" t="s">
        <v>3329</v>
      </c>
      <c r="E714" s="152" t="s">
        <v>1836</v>
      </c>
      <c r="F714" s="487">
        <v>80773402</v>
      </c>
      <c r="G714" s="152" t="s">
        <v>3332</v>
      </c>
      <c r="H714" s="152">
        <v>0</v>
      </c>
      <c r="I714" s="488">
        <v>4595814.49</v>
      </c>
      <c r="J714" s="152"/>
      <c r="K714" s="152">
        <v>0</v>
      </c>
      <c r="L714" s="152">
        <v>0</v>
      </c>
      <c r="M714" s="488">
        <v>69782859.099999994</v>
      </c>
      <c r="N714" s="153">
        <v>707</v>
      </c>
      <c r="O714" s="152" t="s">
        <v>3247</v>
      </c>
      <c r="P714" s="152" t="s">
        <v>1131</v>
      </c>
      <c r="Q714" s="152" t="s">
        <v>3333</v>
      </c>
      <c r="R714" s="488"/>
      <c r="S714" s="153">
        <f t="shared" si="11"/>
        <v>4595814.49</v>
      </c>
      <c r="T714" s="153">
        <v>65187044.609999999</v>
      </c>
      <c r="U714" s="153">
        <v>431382649</v>
      </c>
      <c r="V714" s="153">
        <v>24804034</v>
      </c>
      <c r="W714" s="153">
        <v>525969542.10000002</v>
      </c>
      <c r="X714" s="153">
        <v>427957330</v>
      </c>
      <c r="Y714" s="153">
        <v>134700320</v>
      </c>
      <c r="Z714" s="153">
        <v>0</v>
      </c>
      <c r="AA714" s="153">
        <v>562657650</v>
      </c>
      <c r="AB714" s="153">
        <v>387733848.01999998</v>
      </c>
      <c r="AC714" s="153">
        <v>119985623.53</v>
      </c>
      <c r="AD714" s="153">
        <v>0</v>
      </c>
      <c r="AE714" s="153">
        <v>507719471.55000001</v>
      </c>
      <c r="AF714" s="489">
        <v>18250070.550000001</v>
      </c>
    </row>
    <row r="715" spans="1:32">
      <c r="A715" s="487">
        <v>708</v>
      </c>
      <c r="B715" s="152">
        <v>7</v>
      </c>
      <c r="C715" s="152"/>
      <c r="D715" s="152" t="s">
        <v>3329</v>
      </c>
      <c r="E715" s="152" t="s">
        <v>1840</v>
      </c>
      <c r="F715" s="487">
        <v>80773501</v>
      </c>
      <c r="G715" s="152" t="s">
        <v>3334</v>
      </c>
      <c r="H715" s="488">
        <v>6293010.8600000003</v>
      </c>
      <c r="I715" s="487">
        <v>1350000</v>
      </c>
      <c r="J715" s="152"/>
      <c r="K715" s="152">
        <v>0</v>
      </c>
      <c r="L715" s="152">
        <v>0</v>
      </c>
      <c r="M715" s="488">
        <v>48492255.689999998</v>
      </c>
      <c r="N715" s="153">
        <v>708</v>
      </c>
      <c r="O715" s="152" t="s">
        <v>3247</v>
      </c>
      <c r="P715" s="152" t="s">
        <v>1131</v>
      </c>
      <c r="Q715" s="152" t="s">
        <v>3335</v>
      </c>
      <c r="R715" s="488"/>
      <c r="S715" s="153">
        <f t="shared" si="11"/>
        <v>7643010.8600000003</v>
      </c>
      <c r="T715" s="153">
        <v>40849244.829999998</v>
      </c>
      <c r="U715" s="153">
        <v>256299258.88999999</v>
      </c>
      <c r="V715" s="153">
        <v>23827941.5</v>
      </c>
      <c r="W715" s="153">
        <v>328619456.07999998</v>
      </c>
      <c r="X715" s="153">
        <v>202611050</v>
      </c>
      <c r="Y715" s="153">
        <v>177980350.86000001</v>
      </c>
      <c r="Z715" s="153">
        <v>0</v>
      </c>
      <c r="AA715" s="153">
        <v>380591400.86000001</v>
      </c>
      <c r="AB715" s="153">
        <v>177945375.11000001</v>
      </c>
      <c r="AC715" s="153">
        <v>143149819.5</v>
      </c>
      <c r="AD715" s="153">
        <v>0</v>
      </c>
      <c r="AE715" s="153">
        <v>321095194.61000001</v>
      </c>
      <c r="AF715" s="489">
        <v>7524261.4699999997</v>
      </c>
    </row>
    <row r="716" spans="1:32">
      <c r="A716" s="487">
        <v>709</v>
      </c>
      <c r="B716" s="152">
        <v>7</v>
      </c>
      <c r="C716" s="152"/>
      <c r="D716" s="152" t="s">
        <v>3329</v>
      </c>
      <c r="E716" s="152" t="s">
        <v>1840</v>
      </c>
      <c r="F716" s="487">
        <v>80773502</v>
      </c>
      <c r="G716" s="152" t="s">
        <v>3336</v>
      </c>
      <c r="H716" s="488">
        <v>47509636.43</v>
      </c>
      <c r="I716" s="488">
        <v>4475508.58</v>
      </c>
      <c r="J716" s="152"/>
      <c r="K716" s="152">
        <v>0</v>
      </c>
      <c r="L716" s="152">
        <v>0</v>
      </c>
      <c r="M716" s="488">
        <v>90886924.140000001</v>
      </c>
      <c r="N716" s="153">
        <v>709</v>
      </c>
      <c r="O716" s="152" t="s">
        <v>3247</v>
      </c>
      <c r="P716" s="152" t="s">
        <v>1131</v>
      </c>
      <c r="Q716" s="152" t="s">
        <v>3337</v>
      </c>
      <c r="R716" s="488"/>
      <c r="S716" s="153">
        <f t="shared" si="11"/>
        <v>51985145.009999998</v>
      </c>
      <c r="T716" s="153">
        <v>38901779.130000003</v>
      </c>
      <c r="U716" s="153">
        <v>258746818</v>
      </c>
      <c r="V716" s="153">
        <v>25377315</v>
      </c>
      <c r="W716" s="153">
        <v>375011057.13999999</v>
      </c>
      <c r="X716" s="153">
        <v>258459740</v>
      </c>
      <c r="Y716" s="153">
        <v>164303636.43000001</v>
      </c>
      <c r="Z716" s="153">
        <v>0</v>
      </c>
      <c r="AA716" s="153">
        <v>422763376.43000001</v>
      </c>
      <c r="AB716" s="153">
        <v>233341370.56999999</v>
      </c>
      <c r="AC716" s="153">
        <v>126612658</v>
      </c>
      <c r="AD716" s="153">
        <v>0</v>
      </c>
      <c r="AE716" s="153">
        <v>359954028.56999999</v>
      </c>
      <c r="AF716" s="489">
        <v>15057028.57</v>
      </c>
    </row>
    <row r="717" spans="1:32">
      <c r="A717" s="487">
        <v>710</v>
      </c>
      <c r="B717" s="152">
        <v>7</v>
      </c>
      <c r="C717" s="152"/>
      <c r="D717" s="152" t="s">
        <v>3329</v>
      </c>
      <c r="E717" s="152" t="s">
        <v>1840</v>
      </c>
      <c r="F717" s="487">
        <v>80773503</v>
      </c>
      <c r="G717" s="152" t="s">
        <v>3338</v>
      </c>
      <c r="H717" s="488">
        <v>4513603.24</v>
      </c>
      <c r="I717" s="487">
        <v>2821347</v>
      </c>
      <c r="J717" s="152"/>
      <c r="K717" s="152">
        <v>0</v>
      </c>
      <c r="L717" s="152">
        <v>0</v>
      </c>
      <c r="M717" s="488">
        <v>64380074.939999998</v>
      </c>
      <c r="N717" s="153">
        <v>710</v>
      </c>
      <c r="O717" s="152" t="s">
        <v>3247</v>
      </c>
      <c r="P717" s="152" t="s">
        <v>1131</v>
      </c>
      <c r="Q717" s="152" t="s">
        <v>3339</v>
      </c>
      <c r="R717" s="488"/>
      <c r="S717" s="153">
        <f t="shared" si="11"/>
        <v>7334950.2400000002</v>
      </c>
      <c r="T717" s="153">
        <v>57045124.700000003</v>
      </c>
      <c r="U717" s="153">
        <v>354092724.5</v>
      </c>
      <c r="V717" s="153">
        <v>29127283</v>
      </c>
      <c r="W717" s="153">
        <v>447600082.44</v>
      </c>
      <c r="X717" s="153">
        <v>297187464</v>
      </c>
      <c r="Y717" s="153">
        <v>180042901</v>
      </c>
      <c r="Z717" s="153">
        <v>0</v>
      </c>
      <c r="AA717" s="153">
        <v>477230365</v>
      </c>
      <c r="AB717" s="153">
        <v>276808099.36000001</v>
      </c>
      <c r="AC717" s="153">
        <v>169201195</v>
      </c>
      <c r="AD717" s="153">
        <v>0</v>
      </c>
      <c r="AE717" s="153">
        <v>446009294.36000001</v>
      </c>
      <c r="AF717" s="489">
        <v>1590788.08</v>
      </c>
    </row>
    <row r="718" spans="1:32">
      <c r="A718" s="487">
        <v>711</v>
      </c>
      <c r="B718" s="152">
        <v>7</v>
      </c>
      <c r="C718" s="152"/>
      <c r="D718" s="152" t="s">
        <v>3329</v>
      </c>
      <c r="E718" s="152" t="s">
        <v>1840</v>
      </c>
      <c r="F718" s="487">
        <v>80773504</v>
      </c>
      <c r="G718" s="152" t="s">
        <v>3340</v>
      </c>
      <c r="H718" s="488">
        <v>15132240.48</v>
      </c>
      <c r="I718" s="488">
        <v>6371365.4900000002</v>
      </c>
      <c r="J718" s="152"/>
      <c r="K718" s="152">
        <v>0</v>
      </c>
      <c r="L718" s="152">
        <v>0</v>
      </c>
      <c r="M718" s="488">
        <v>77776378.439999998</v>
      </c>
      <c r="N718" s="153">
        <v>711</v>
      </c>
      <c r="O718" s="152" t="s">
        <v>3247</v>
      </c>
      <c r="P718" s="152" t="s">
        <v>1131</v>
      </c>
      <c r="Q718" s="152" t="s">
        <v>3341</v>
      </c>
      <c r="R718" s="488"/>
      <c r="S718" s="153">
        <f t="shared" si="11"/>
        <v>21503605.969999999</v>
      </c>
      <c r="T718" s="153">
        <v>56272772.469999999</v>
      </c>
      <c r="U718" s="153">
        <v>358360747.30000001</v>
      </c>
      <c r="V718" s="153">
        <v>27878845</v>
      </c>
      <c r="W718" s="153">
        <v>464015970.74000001</v>
      </c>
      <c r="X718" s="153">
        <v>309673892.48000002</v>
      </c>
      <c r="Y718" s="153">
        <v>210281400</v>
      </c>
      <c r="Z718" s="153">
        <v>0</v>
      </c>
      <c r="AA718" s="153">
        <v>519955292.48000002</v>
      </c>
      <c r="AB718" s="153">
        <v>281080036.39999998</v>
      </c>
      <c r="AC718" s="153">
        <v>174122761.37</v>
      </c>
      <c r="AD718" s="153">
        <v>0</v>
      </c>
      <c r="AE718" s="153">
        <v>455202797.76999998</v>
      </c>
      <c r="AF718" s="489">
        <v>8813172.9700000007</v>
      </c>
    </row>
    <row r="719" spans="1:32">
      <c r="A719" s="487">
        <v>712</v>
      </c>
      <c r="B719" s="152">
        <v>7</v>
      </c>
      <c r="C719" s="152"/>
      <c r="D719" s="152" t="s">
        <v>3329</v>
      </c>
      <c r="E719" s="152" t="s">
        <v>1840</v>
      </c>
      <c r="F719" s="487">
        <v>80773505</v>
      </c>
      <c r="G719" s="152" t="s">
        <v>3342</v>
      </c>
      <c r="H719" s="487">
        <v>13230000</v>
      </c>
      <c r="I719" s="488">
        <v>1232001.24</v>
      </c>
      <c r="J719" s="152"/>
      <c r="K719" s="152">
        <v>0</v>
      </c>
      <c r="L719" s="152">
        <v>0</v>
      </c>
      <c r="M719" s="488">
        <v>63728001.229999997</v>
      </c>
      <c r="N719" s="153">
        <v>712</v>
      </c>
      <c r="O719" s="152" t="s">
        <v>3247</v>
      </c>
      <c r="P719" s="152" t="s">
        <v>1131</v>
      </c>
      <c r="Q719" s="152" t="s">
        <v>3343</v>
      </c>
      <c r="R719" s="488"/>
      <c r="S719" s="153">
        <f t="shared" si="11"/>
        <v>14462001.24</v>
      </c>
      <c r="T719" s="153">
        <v>49265999.990000002</v>
      </c>
      <c r="U719" s="153">
        <v>364733350</v>
      </c>
      <c r="V719" s="153">
        <v>33543000</v>
      </c>
      <c r="W719" s="153">
        <v>462004351.23000002</v>
      </c>
      <c r="X719" s="153">
        <v>362571540</v>
      </c>
      <c r="Y719" s="153">
        <v>125602000</v>
      </c>
      <c r="Z719" s="153">
        <v>0</v>
      </c>
      <c r="AA719" s="153">
        <v>488173540</v>
      </c>
      <c r="AB719" s="153">
        <v>318618258</v>
      </c>
      <c r="AC719" s="153">
        <v>94488845.579999998</v>
      </c>
      <c r="AD719" s="153">
        <v>0</v>
      </c>
      <c r="AE719" s="153">
        <v>413107103.57999998</v>
      </c>
      <c r="AF719" s="489">
        <v>48897247.649999999</v>
      </c>
    </row>
    <row r="720" spans="1:32">
      <c r="A720" s="487">
        <v>713</v>
      </c>
      <c r="B720" s="152">
        <v>7</v>
      </c>
      <c r="C720" s="152"/>
      <c r="D720" s="152" t="s">
        <v>3329</v>
      </c>
      <c r="E720" s="152" t="s">
        <v>1840</v>
      </c>
      <c r="F720" s="487">
        <v>80773506</v>
      </c>
      <c r="G720" s="152" t="s">
        <v>3344</v>
      </c>
      <c r="H720" s="152">
        <v>0</v>
      </c>
      <c r="I720" s="488">
        <v>2916593.35</v>
      </c>
      <c r="J720" s="152"/>
      <c r="K720" s="152">
        <v>0</v>
      </c>
      <c r="L720" s="488">
        <v>73981800.219999999</v>
      </c>
      <c r="M720" s="488">
        <v>124539108.23999999</v>
      </c>
      <c r="N720" s="153">
        <v>713</v>
      </c>
      <c r="O720" s="152" t="s">
        <v>3247</v>
      </c>
      <c r="P720" s="152" t="s">
        <v>1131</v>
      </c>
      <c r="Q720" s="152" t="s">
        <v>3345</v>
      </c>
      <c r="R720" s="488"/>
      <c r="S720" s="153">
        <f t="shared" si="11"/>
        <v>76898393.569999993</v>
      </c>
      <c r="T720" s="153">
        <v>47640714.670000002</v>
      </c>
      <c r="U720" s="153">
        <v>317169824</v>
      </c>
      <c r="V720" s="153">
        <v>13877840</v>
      </c>
      <c r="W720" s="153">
        <v>455586772.24000001</v>
      </c>
      <c r="X720" s="153">
        <v>328910556</v>
      </c>
      <c r="Y720" s="153">
        <v>200025740</v>
      </c>
      <c r="Z720" s="153">
        <v>0</v>
      </c>
      <c r="AA720" s="153">
        <v>528936296</v>
      </c>
      <c r="AB720" s="153">
        <v>265776710</v>
      </c>
      <c r="AC720" s="153">
        <v>134195103</v>
      </c>
      <c r="AD720" s="153">
        <v>0</v>
      </c>
      <c r="AE720" s="153">
        <v>399971813</v>
      </c>
      <c r="AF720" s="489">
        <v>55614959.240000002</v>
      </c>
    </row>
    <row r="721" spans="1:32">
      <c r="A721" s="487">
        <v>714</v>
      </c>
      <c r="B721" s="152">
        <v>7</v>
      </c>
      <c r="C721" s="152"/>
      <c r="D721" s="152" t="s">
        <v>3329</v>
      </c>
      <c r="E721" s="152" t="s">
        <v>1840</v>
      </c>
      <c r="F721" s="487">
        <v>80773507</v>
      </c>
      <c r="G721" s="152" t="s">
        <v>3346</v>
      </c>
      <c r="H721" s="488">
        <v>24576196.710000001</v>
      </c>
      <c r="I721" s="152">
        <v>0</v>
      </c>
      <c r="J721" s="152"/>
      <c r="K721" s="152">
        <v>0</v>
      </c>
      <c r="L721" s="152">
        <v>0</v>
      </c>
      <c r="M721" s="488">
        <v>79648859.079999998</v>
      </c>
      <c r="N721" s="153">
        <v>714</v>
      </c>
      <c r="O721" s="152" t="s">
        <v>3247</v>
      </c>
      <c r="P721" s="152" t="s">
        <v>1131</v>
      </c>
      <c r="Q721" s="152" t="s">
        <v>3347</v>
      </c>
      <c r="R721" s="488"/>
      <c r="S721" s="153">
        <f t="shared" si="11"/>
        <v>24576196.710000001</v>
      </c>
      <c r="T721" s="153">
        <v>55072662.369999997</v>
      </c>
      <c r="U721" s="153">
        <v>255433266.59</v>
      </c>
      <c r="V721" s="153">
        <v>31151713</v>
      </c>
      <c r="W721" s="153">
        <v>366233838.67000002</v>
      </c>
      <c r="X721" s="153">
        <v>257974670</v>
      </c>
      <c r="Y721" s="153">
        <v>146397700</v>
      </c>
      <c r="Z721" s="153">
        <v>0</v>
      </c>
      <c r="AA721" s="153">
        <v>404372370</v>
      </c>
      <c r="AB721" s="153">
        <v>220329524.33000001</v>
      </c>
      <c r="AC721" s="153">
        <v>118834017.5</v>
      </c>
      <c r="AD721" s="153">
        <v>0</v>
      </c>
      <c r="AE721" s="153">
        <v>339163541.82999998</v>
      </c>
      <c r="AF721" s="489">
        <v>27070296.84</v>
      </c>
    </row>
    <row r="722" spans="1:32">
      <c r="A722" s="487">
        <v>715</v>
      </c>
      <c r="B722" s="152">
        <v>7</v>
      </c>
      <c r="C722" s="152"/>
      <c r="D722" s="152" t="s">
        <v>3348</v>
      </c>
      <c r="E722" s="152" t="s">
        <v>1836</v>
      </c>
      <c r="F722" s="487">
        <v>80774401</v>
      </c>
      <c r="G722" s="152" t="s">
        <v>3349</v>
      </c>
      <c r="H722" s="152">
        <v>0</v>
      </c>
      <c r="I722" s="487">
        <v>2224251</v>
      </c>
      <c r="J722" s="152"/>
      <c r="K722" s="152">
        <v>0</v>
      </c>
      <c r="L722" s="152">
        <v>0</v>
      </c>
      <c r="M722" s="488">
        <v>79549653.219999999</v>
      </c>
      <c r="N722" s="153">
        <v>715</v>
      </c>
      <c r="O722" s="152" t="s">
        <v>3247</v>
      </c>
      <c r="P722" s="152" t="s">
        <v>1132</v>
      </c>
      <c r="Q722" s="152" t="s">
        <v>3350</v>
      </c>
      <c r="R722" s="488"/>
      <c r="S722" s="153">
        <f t="shared" si="11"/>
        <v>2224251</v>
      </c>
      <c r="T722" s="153">
        <v>77325402.219999999</v>
      </c>
      <c r="U722" s="153">
        <v>536343622</v>
      </c>
      <c r="V722" s="153">
        <v>25411000</v>
      </c>
      <c r="W722" s="153">
        <v>641304275.22000003</v>
      </c>
      <c r="X722" s="153">
        <v>478678564</v>
      </c>
      <c r="Y722" s="153">
        <v>175962308</v>
      </c>
      <c r="Z722" s="153">
        <v>0</v>
      </c>
      <c r="AA722" s="153">
        <v>654640872</v>
      </c>
      <c r="AB722" s="153">
        <v>437467144.18000001</v>
      </c>
      <c r="AC722" s="153">
        <v>143522528.63999999</v>
      </c>
      <c r="AD722" s="153">
        <v>0</v>
      </c>
      <c r="AE722" s="153">
        <v>580989672.82000005</v>
      </c>
      <c r="AF722" s="489">
        <v>60314602.399999999</v>
      </c>
    </row>
    <row r="723" spans="1:32">
      <c r="A723" s="487">
        <v>716</v>
      </c>
      <c r="B723" s="152">
        <v>7</v>
      </c>
      <c r="C723" s="152"/>
      <c r="D723" s="152" t="s">
        <v>3348</v>
      </c>
      <c r="E723" s="152" t="s">
        <v>1836</v>
      </c>
      <c r="F723" s="487">
        <v>80774402</v>
      </c>
      <c r="G723" s="152" t="s">
        <v>3351</v>
      </c>
      <c r="H723" s="488">
        <v>21502032.09</v>
      </c>
      <c r="I723" s="488">
        <v>6065067.8700000001</v>
      </c>
      <c r="J723" s="152"/>
      <c r="K723" s="152">
        <v>0</v>
      </c>
      <c r="L723" s="152">
        <v>0</v>
      </c>
      <c r="M723" s="488">
        <v>110104706.14</v>
      </c>
      <c r="N723" s="153">
        <v>716</v>
      </c>
      <c r="O723" s="152" t="s">
        <v>3247</v>
      </c>
      <c r="P723" s="152" t="s">
        <v>1132</v>
      </c>
      <c r="Q723" s="152" t="s">
        <v>3352</v>
      </c>
      <c r="R723" s="488"/>
      <c r="S723" s="153">
        <f t="shared" si="11"/>
        <v>27567099.960000001</v>
      </c>
      <c r="T723" s="153">
        <v>82537606.180000007</v>
      </c>
      <c r="U723" s="153">
        <v>456258975.33999997</v>
      </c>
      <c r="V723" s="153">
        <v>31304108.5</v>
      </c>
      <c r="W723" s="153">
        <v>597667789.98000002</v>
      </c>
      <c r="X723" s="153">
        <v>538982622.01999998</v>
      </c>
      <c r="Y723" s="153">
        <v>132172475.56999999</v>
      </c>
      <c r="Z723" s="153">
        <v>0</v>
      </c>
      <c r="AA723" s="153">
        <v>671155097.59000003</v>
      </c>
      <c r="AB723" s="153">
        <v>466563002.06</v>
      </c>
      <c r="AC723" s="153">
        <v>96431584.569999993</v>
      </c>
      <c r="AD723" s="153">
        <v>0</v>
      </c>
      <c r="AE723" s="153">
        <v>562994586.63</v>
      </c>
      <c r="AF723" s="489">
        <v>34673203.350000001</v>
      </c>
    </row>
    <row r="724" spans="1:32">
      <c r="A724" s="487">
        <v>717</v>
      </c>
      <c r="B724" s="152">
        <v>7</v>
      </c>
      <c r="C724" s="152"/>
      <c r="D724" s="152" t="s">
        <v>3348</v>
      </c>
      <c r="E724" s="152" t="s">
        <v>1836</v>
      </c>
      <c r="F724" s="487">
        <v>80774403</v>
      </c>
      <c r="G724" s="152" t="s">
        <v>3353</v>
      </c>
      <c r="H724" s="488">
        <v>53360032.600000001</v>
      </c>
      <c r="I724" s="488">
        <v>-2787421.21</v>
      </c>
      <c r="J724" s="152"/>
      <c r="K724" s="152">
        <v>0</v>
      </c>
      <c r="L724" s="152">
        <v>0</v>
      </c>
      <c r="M724" s="488">
        <v>137564878.27000001</v>
      </c>
      <c r="N724" s="153">
        <v>717</v>
      </c>
      <c r="O724" s="152" t="s">
        <v>3247</v>
      </c>
      <c r="P724" s="152" t="s">
        <v>1132</v>
      </c>
      <c r="Q724" s="152" t="s">
        <v>3354</v>
      </c>
      <c r="R724" s="488"/>
      <c r="S724" s="153">
        <f t="shared" si="11"/>
        <v>50572611.390000001</v>
      </c>
      <c r="T724" s="153">
        <v>86992266.879999995</v>
      </c>
      <c r="U724" s="153">
        <v>516507430</v>
      </c>
      <c r="V724" s="153">
        <v>17306000</v>
      </c>
      <c r="W724" s="153">
        <v>671378308.26999998</v>
      </c>
      <c r="X724" s="153">
        <v>454125355</v>
      </c>
      <c r="Y724" s="153">
        <v>248626917.59999999</v>
      </c>
      <c r="Z724" s="153">
        <v>0</v>
      </c>
      <c r="AA724" s="153">
        <v>702752272.60000002</v>
      </c>
      <c r="AB724" s="153">
        <v>396618015</v>
      </c>
      <c r="AC724" s="153">
        <v>210568371</v>
      </c>
      <c r="AD724" s="153">
        <v>0</v>
      </c>
      <c r="AE724" s="153">
        <v>607186386</v>
      </c>
      <c r="AF724" s="489">
        <v>64191922.270000003</v>
      </c>
    </row>
    <row r="725" spans="1:32">
      <c r="A725" s="487">
        <v>718</v>
      </c>
      <c r="B725" s="152">
        <v>7</v>
      </c>
      <c r="C725" s="152"/>
      <c r="D725" s="152" t="s">
        <v>3348</v>
      </c>
      <c r="E725" s="152" t="s">
        <v>1836</v>
      </c>
      <c r="F725" s="487">
        <v>80774404</v>
      </c>
      <c r="G725" s="152" t="s">
        <v>3355</v>
      </c>
      <c r="H725" s="488">
        <v>107549484.48</v>
      </c>
      <c r="I725" s="488">
        <v>8392695.7699999996</v>
      </c>
      <c r="J725" s="152"/>
      <c r="K725" s="152">
        <v>0</v>
      </c>
      <c r="L725" s="152">
        <v>0</v>
      </c>
      <c r="M725" s="488">
        <v>179946339.90000001</v>
      </c>
      <c r="N725" s="153">
        <v>718</v>
      </c>
      <c r="O725" s="152" t="s">
        <v>3247</v>
      </c>
      <c r="P725" s="152" t="s">
        <v>1132</v>
      </c>
      <c r="Q725" s="152" t="s">
        <v>3356</v>
      </c>
      <c r="R725" s="488"/>
      <c r="S725" s="153">
        <f t="shared" si="11"/>
        <v>115942180.25</v>
      </c>
      <c r="T725" s="153">
        <v>64004159.649999999</v>
      </c>
      <c r="U725" s="153">
        <v>400783143</v>
      </c>
      <c r="V725" s="153">
        <v>34489000</v>
      </c>
      <c r="W725" s="153">
        <v>615218482.89999998</v>
      </c>
      <c r="X725" s="153">
        <v>421790453.95999998</v>
      </c>
      <c r="Y725" s="153">
        <v>250907033</v>
      </c>
      <c r="Z725" s="153">
        <v>0</v>
      </c>
      <c r="AA725" s="153">
        <v>672697486.96000004</v>
      </c>
      <c r="AB725" s="153">
        <v>378323659.75999999</v>
      </c>
      <c r="AC725" s="153">
        <v>157332131.58000001</v>
      </c>
      <c r="AD725" s="153">
        <v>0</v>
      </c>
      <c r="AE725" s="153">
        <v>535655791.33999997</v>
      </c>
      <c r="AF725" s="489">
        <v>79562691.560000002</v>
      </c>
    </row>
    <row r="726" spans="1:32">
      <c r="A726" s="487">
        <v>719</v>
      </c>
      <c r="B726" s="152">
        <v>7</v>
      </c>
      <c r="C726" s="152"/>
      <c r="D726" s="152" t="s">
        <v>3348</v>
      </c>
      <c r="E726" s="152" t="s">
        <v>1840</v>
      </c>
      <c r="F726" s="487">
        <v>80774501</v>
      </c>
      <c r="G726" s="152" t="s">
        <v>3357</v>
      </c>
      <c r="H726" s="487">
        <v>6000000</v>
      </c>
      <c r="I726" s="487">
        <v>1833000</v>
      </c>
      <c r="J726" s="152"/>
      <c r="K726" s="152">
        <v>0</v>
      </c>
      <c r="L726" s="487">
        <v>682130</v>
      </c>
      <c r="M726" s="488">
        <v>91719688.680000007</v>
      </c>
      <c r="N726" s="153">
        <v>719</v>
      </c>
      <c r="O726" s="152" t="s">
        <v>3247</v>
      </c>
      <c r="P726" s="152" t="s">
        <v>1132</v>
      </c>
      <c r="Q726" s="152" t="s">
        <v>3358</v>
      </c>
      <c r="R726" s="488"/>
      <c r="S726" s="153">
        <f t="shared" si="11"/>
        <v>8515130</v>
      </c>
      <c r="T726" s="153">
        <v>83204558.680000007</v>
      </c>
      <c r="U726" s="153">
        <v>403612509.00999999</v>
      </c>
      <c r="V726" s="153">
        <v>29810000</v>
      </c>
      <c r="W726" s="153">
        <v>525142197.69</v>
      </c>
      <c r="X726" s="153">
        <v>372821581</v>
      </c>
      <c r="Y726" s="153">
        <v>216734999</v>
      </c>
      <c r="Z726" s="153">
        <v>0</v>
      </c>
      <c r="AA726" s="153">
        <v>589556580</v>
      </c>
      <c r="AB726" s="153">
        <v>293269830.41000003</v>
      </c>
      <c r="AC726" s="153">
        <v>200694684.5</v>
      </c>
      <c r="AD726" s="153">
        <v>0</v>
      </c>
      <c r="AE726" s="153">
        <v>493964514.91000003</v>
      </c>
      <c r="AF726" s="489">
        <v>31177682.780000001</v>
      </c>
    </row>
    <row r="727" spans="1:32">
      <c r="A727" s="487">
        <v>720</v>
      </c>
      <c r="B727" s="152">
        <v>7</v>
      </c>
      <c r="C727" s="152"/>
      <c r="D727" s="152" t="s">
        <v>3348</v>
      </c>
      <c r="E727" s="152" t="s">
        <v>1840</v>
      </c>
      <c r="F727" s="487">
        <v>80774502</v>
      </c>
      <c r="G727" s="152" t="s">
        <v>3359</v>
      </c>
      <c r="H727" s="488">
        <v>9988585.3699999992</v>
      </c>
      <c r="I727" s="488">
        <v>9205532.8100000005</v>
      </c>
      <c r="J727" s="152"/>
      <c r="K727" s="152">
        <v>0</v>
      </c>
      <c r="L727" s="487">
        <v>215935</v>
      </c>
      <c r="M727" s="488">
        <v>87526425.549999997</v>
      </c>
      <c r="N727" s="153">
        <v>720</v>
      </c>
      <c r="O727" s="152" t="s">
        <v>3247</v>
      </c>
      <c r="P727" s="152" t="s">
        <v>1132</v>
      </c>
      <c r="Q727" s="152" t="s">
        <v>3360</v>
      </c>
      <c r="R727" s="488"/>
      <c r="S727" s="153">
        <f t="shared" si="11"/>
        <v>19410053.18</v>
      </c>
      <c r="T727" s="153">
        <v>68116372.370000005</v>
      </c>
      <c r="U727" s="153">
        <v>385295620</v>
      </c>
      <c r="V727" s="153">
        <v>29534000</v>
      </c>
      <c r="W727" s="153">
        <v>502356045.55000001</v>
      </c>
      <c r="X727" s="153">
        <v>326003990.87</v>
      </c>
      <c r="Y727" s="153">
        <v>188011307</v>
      </c>
      <c r="Z727" s="153">
        <v>0</v>
      </c>
      <c r="AA727" s="153">
        <v>514015297.87</v>
      </c>
      <c r="AB727" s="153">
        <v>283468585.43000001</v>
      </c>
      <c r="AC727" s="153">
        <v>166057498.5</v>
      </c>
      <c r="AD727" s="153">
        <v>0</v>
      </c>
      <c r="AE727" s="153">
        <v>449526083.93000001</v>
      </c>
      <c r="AF727" s="489">
        <v>52829961.619999997</v>
      </c>
    </row>
    <row r="728" spans="1:32">
      <c r="A728" s="487">
        <v>721</v>
      </c>
      <c r="B728" s="152">
        <v>7</v>
      </c>
      <c r="C728" s="152"/>
      <c r="D728" s="152" t="s">
        <v>3348</v>
      </c>
      <c r="E728" s="152" t="s">
        <v>1840</v>
      </c>
      <c r="F728" s="487">
        <v>80774503</v>
      </c>
      <c r="G728" s="152" t="s">
        <v>3361</v>
      </c>
      <c r="H728" s="488">
        <v>6197521.9800000004</v>
      </c>
      <c r="I728" s="488">
        <v>3123014.02</v>
      </c>
      <c r="J728" s="152"/>
      <c r="K728" s="152">
        <v>0</v>
      </c>
      <c r="L728" s="152">
        <v>0</v>
      </c>
      <c r="M728" s="488">
        <v>68449913.290000007</v>
      </c>
      <c r="N728" s="153">
        <v>721</v>
      </c>
      <c r="O728" s="152" t="s">
        <v>3247</v>
      </c>
      <c r="P728" s="152" t="s">
        <v>1132</v>
      </c>
      <c r="Q728" s="152" t="s">
        <v>3362</v>
      </c>
      <c r="R728" s="488"/>
      <c r="S728" s="153">
        <f t="shared" si="11"/>
        <v>9320536</v>
      </c>
      <c r="T728" s="153">
        <v>59129377.289999999</v>
      </c>
      <c r="U728" s="153">
        <v>354837120</v>
      </c>
      <c r="V728" s="153">
        <v>29459000</v>
      </c>
      <c r="W728" s="153">
        <v>452746033.29000002</v>
      </c>
      <c r="X728" s="153">
        <v>274877620</v>
      </c>
      <c r="Y728" s="153">
        <v>193133500</v>
      </c>
      <c r="Z728" s="153">
        <v>0</v>
      </c>
      <c r="AA728" s="153">
        <v>468011120</v>
      </c>
      <c r="AB728" s="153">
        <v>242985106.80000001</v>
      </c>
      <c r="AC728" s="153">
        <v>153458410</v>
      </c>
      <c r="AD728" s="153">
        <v>0</v>
      </c>
      <c r="AE728" s="153">
        <v>396443516.80000001</v>
      </c>
      <c r="AF728" s="489">
        <v>56302516.490000002</v>
      </c>
    </row>
    <row r="729" spans="1:32">
      <c r="A729" s="487">
        <v>722</v>
      </c>
      <c r="B729" s="152">
        <v>7</v>
      </c>
      <c r="C729" s="152"/>
      <c r="D729" s="152" t="s">
        <v>3348</v>
      </c>
      <c r="E729" s="152" t="s">
        <v>1840</v>
      </c>
      <c r="F729" s="487">
        <v>80774504</v>
      </c>
      <c r="G729" s="152" t="s">
        <v>3363</v>
      </c>
      <c r="H729" s="152">
        <v>0</v>
      </c>
      <c r="I729" s="488">
        <v>44752642.579999998</v>
      </c>
      <c r="J729" s="152"/>
      <c r="K729" s="152">
        <v>0</v>
      </c>
      <c r="L729" s="152">
        <v>0</v>
      </c>
      <c r="M729" s="488">
        <v>96640119.439999998</v>
      </c>
      <c r="N729" s="153">
        <v>722</v>
      </c>
      <c r="O729" s="152" t="s">
        <v>3247</v>
      </c>
      <c r="P729" s="152" t="s">
        <v>1132</v>
      </c>
      <c r="Q729" s="152" t="s">
        <v>3364</v>
      </c>
      <c r="R729" s="488"/>
      <c r="S729" s="153">
        <f t="shared" si="11"/>
        <v>44752642.579999998</v>
      </c>
      <c r="T729" s="153">
        <v>51887476.859999999</v>
      </c>
      <c r="U729" s="153">
        <v>314412760</v>
      </c>
      <c r="V729" s="153">
        <v>29274000</v>
      </c>
      <c r="W729" s="153">
        <v>440326879.44</v>
      </c>
      <c r="X729" s="153">
        <v>241629160</v>
      </c>
      <c r="Y729" s="153">
        <v>207269740</v>
      </c>
      <c r="Z729" s="153">
        <v>0</v>
      </c>
      <c r="AA729" s="153">
        <v>448898900</v>
      </c>
      <c r="AB729" s="153">
        <v>211519922.25999999</v>
      </c>
      <c r="AC729" s="153">
        <v>168709456</v>
      </c>
      <c r="AD729" s="153">
        <v>0</v>
      </c>
      <c r="AE729" s="153">
        <v>380229378.25999999</v>
      </c>
      <c r="AF729" s="489">
        <v>60097501.18</v>
      </c>
    </row>
    <row r="730" spans="1:32">
      <c r="A730" s="487">
        <v>723</v>
      </c>
      <c r="B730" s="152">
        <v>7</v>
      </c>
      <c r="C730" s="152"/>
      <c r="D730" s="152" t="s">
        <v>3348</v>
      </c>
      <c r="E730" s="152" t="s">
        <v>1840</v>
      </c>
      <c r="F730" s="487">
        <v>80774505</v>
      </c>
      <c r="G730" s="152" t="s">
        <v>3365</v>
      </c>
      <c r="H730" s="487">
        <v>50000000</v>
      </c>
      <c r="I730" s="487">
        <v>1776832</v>
      </c>
      <c r="J730" s="152"/>
      <c r="K730" s="152">
        <v>0</v>
      </c>
      <c r="L730" s="152">
        <v>0</v>
      </c>
      <c r="M730" s="488">
        <v>126421121.8</v>
      </c>
      <c r="N730" s="153">
        <v>723</v>
      </c>
      <c r="O730" s="152" t="s">
        <v>3247</v>
      </c>
      <c r="P730" s="152" t="s">
        <v>1132</v>
      </c>
      <c r="Q730" s="152" t="s">
        <v>3366</v>
      </c>
      <c r="R730" s="488"/>
      <c r="S730" s="153">
        <f t="shared" si="11"/>
        <v>51776832</v>
      </c>
      <c r="T730" s="153">
        <v>74644289.799999997</v>
      </c>
      <c r="U730" s="153">
        <v>378716620</v>
      </c>
      <c r="V730" s="153">
        <v>24952000</v>
      </c>
      <c r="W730" s="153">
        <v>530089741.80000001</v>
      </c>
      <c r="X730" s="153">
        <v>295321870</v>
      </c>
      <c r="Y730" s="153">
        <v>256528000</v>
      </c>
      <c r="Z730" s="153">
        <v>0</v>
      </c>
      <c r="AA730" s="153">
        <v>551849870</v>
      </c>
      <c r="AB730" s="153">
        <v>273840582.95999998</v>
      </c>
      <c r="AC730" s="153">
        <v>188891549</v>
      </c>
      <c r="AD730" s="153">
        <v>0</v>
      </c>
      <c r="AE730" s="153">
        <v>462732131.95999998</v>
      </c>
      <c r="AF730" s="489">
        <v>67357609.840000004</v>
      </c>
    </row>
    <row r="731" spans="1:32">
      <c r="A731" s="487">
        <v>724</v>
      </c>
      <c r="B731" s="152">
        <v>7</v>
      </c>
      <c r="C731" s="152"/>
      <c r="D731" s="152" t="s">
        <v>3348</v>
      </c>
      <c r="E731" s="152" t="s">
        <v>1840</v>
      </c>
      <c r="F731" s="487">
        <v>80774506</v>
      </c>
      <c r="G731" s="152" t="s">
        <v>3367</v>
      </c>
      <c r="H731" s="488">
        <v>29802752.420000002</v>
      </c>
      <c r="I731" s="488">
        <v>5689545.0099999998</v>
      </c>
      <c r="J731" s="152"/>
      <c r="K731" s="152">
        <v>0</v>
      </c>
      <c r="L731" s="152">
        <v>0</v>
      </c>
      <c r="M731" s="488">
        <v>93142965.709999993</v>
      </c>
      <c r="N731" s="153">
        <v>724</v>
      </c>
      <c r="O731" s="152" t="s">
        <v>3247</v>
      </c>
      <c r="P731" s="152" t="s">
        <v>1132</v>
      </c>
      <c r="Q731" s="152" t="s">
        <v>3368</v>
      </c>
      <c r="R731" s="488"/>
      <c r="S731" s="153">
        <f t="shared" si="11"/>
        <v>35492297.43</v>
      </c>
      <c r="T731" s="153">
        <v>57650668.280000001</v>
      </c>
      <c r="U731" s="153">
        <v>362179350</v>
      </c>
      <c r="V731" s="153">
        <v>32724000</v>
      </c>
      <c r="W731" s="153">
        <v>488046315.70999998</v>
      </c>
      <c r="X731" s="153">
        <v>376981283.42000002</v>
      </c>
      <c r="Y731" s="153">
        <v>123668000</v>
      </c>
      <c r="Z731" s="153">
        <v>0</v>
      </c>
      <c r="AA731" s="153">
        <v>500649283.42000002</v>
      </c>
      <c r="AB731" s="153">
        <v>331570477.64999998</v>
      </c>
      <c r="AC731" s="153">
        <v>87702009</v>
      </c>
      <c r="AD731" s="153">
        <v>0</v>
      </c>
      <c r="AE731" s="153">
        <v>419272486.64999998</v>
      </c>
      <c r="AF731" s="489">
        <v>68773829.060000002</v>
      </c>
    </row>
    <row r="732" spans="1:32">
      <c r="A732" s="487">
        <v>725</v>
      </c>
      <c r="B732" s="152">
        <v>7</v>
      </c>
      <c r="C732" s="152"/>
      <c r="D732" s="152" t="s">
        <v>3369</v>
      </c>
      <c r="E732" s="152" t="s">
        <v>1836</v>
      </c>
      <c r="F732" s="487">
        <v>80775401</v>
      </c>
      <c r="G732" s="152" t="s">
        <v>3370</v>
      </c>
      <c r="H732" s="488">
        <v>71147661.469999999</v>
      </c>
      <c r="I732" s="487">
        <v>5000000</v>
      </c>
      <c r="J732" s="152"/>
      <c r="K732" s="152">
        <v>0</v>
      </c>
      <c r="L732" s="152">
        <v>0</v>
      </c>
      <c r="M732" s="488">
        <v>144933474.41999999</v>
      </c>
      <c r="N732" s="153">
        <v>725</v>
      </c>
      <c r="O732" s="152" t="s">
        <v>3247</v>
      </c>
      <c r="P732" s="152" t="s">
        <v>1133</v>
      </c>
      <c r="Q732" s="152" t="s">
        <v>3371</v>
      </c>
      <c r="R732" s="488"/>
      <c r="S732" s="153">
        <f t="shared" si="11"/>
        <v>76147661.469999999</v>
      </c>
      <c r="T732" s="153">
        <v>68785812.950000003</v>
      </c>
      <c r="U732" s="153">
        <v>445892672</v>
      </c>
      <c r="V732" s="153">
        <v>32505551</v>
      </c>
      <c r="W732" s="153">
        <v>623331697.41999996</v>
      </c>
      <c r="X732" s="153">
        <v>307826540</v>
      </c>
      <c r="Y732" s="153">
        <v>390593068</v>
      </c>
      <c r="Z732" s="153">
        <v>0</v>
      </c>
      <c r="AA732" s="153">
        <v>698419608</v>
      </c>
      <c r="AB732" s="153">
        <v>277721152</v>
      </c>
      <c r="AC732" s="153">
        <v>238042682</v>
      </c>
      <c r="AD732" s="153">
        <v>0</v>
      </c>
      <c r="AE732" s="153">
        <v>515763834</v>
      </c>
      <c r="AF732" s="489">
        <v>107567863.42</v>
      </c>
    </row>
    <row r="733" spans="1:32">
      <c r="A733" s="487">
        <v>726</v>
      </c>
      <c r="B733" s="152">
        <v>7</v>
      </c>
      <c r="C733" s="152"/>
      <c r="D733" s="152" t="s">
        <v>3369</v>
      </c>
      <c r="E733" s="152" t="s">
        <v>1836</v>
      </c>
      <c r="F733" s="487">
        <v>80775402</v>
      </c>
      <c r="G733" s="152" t="s">
        <v>3372</v>
      </c>
      <c r="H733" s="487">
        <v>16000000</v>
      </c>
      <c r="I733" s="488">
        <v>16759292.859999999</v>
      </c>
      <c r="J733" s="152"/>
      <c r="K733" s="152">
        <v>0</v>
      </c>
      <c r="L733" s="152">
        <v>0</v>
      </c>
      <c r="M733" s="488">
        <v>128863756.7</v>
      </c>
      <c r="N733" s="153">
        <v>726</v>
      </c>
      <c r="O733" s="152" t="s">
        <v>3247</v>
      </c>
      <c r="P733" s="152" t="s">
        <v>1133</v>
      </c>
      <c r="Q733" s="152" t="s">
        <v>3373</v>
      </c>
      <c r="R733" s="488"/>
      <c r="S733" s="153">
        <f t="shared" si="11"/>
        <v>32759292.859999999</v>
      </c>
      <c r="T733" s="153">
        <v>96104463.840000004</v>
      </c>
      <c r="U733" s="153">
        <v>526557836.52999997</v>
      </c>
      <c r="V733" s="153">
        <v>27563551.199999999</v>
      </c>
      <c r="W733" s="153">
        <v>682985144.42999995</v>
      </c>
      <c r="X733" s="153">
        <v>398088335.13999999</v>
      </c>
      <c r="Y733" s="153">
        <v>381539100.06</v>
      </c>
      <c r="Z733" s="153">
        <v>0</v>
      </c>
      <c r="AA733" s="153">
        <v>779627435.20000005</v>
      </c>
      <c r="AB733" s="153">
        <v>349991795.66000003</v>
      </c>
      <c r="AC733" s="153">
        <v>309112218.95999998</v>
      </c>
      <c r="AD733" s="153">
        <v>0</v>
      </c>
      <c r="AE733" s="153">
        <v>659104014.62</v>
      </c>
      <c r="AF733" s="489">
        <v>23881129.809999999</v>
      </c>
    </row>
    <row r="734" spans="1:32">
      <c r="A734" s="487">
        <v>727</v>
      </c>
      <c r="B734" s="152">
        <v>7</v>
      </c>
      <c r="C734" s="152"/>
      <c r="D734" s="152" t="s">
        <v>3369</v>
      </c>
      <c r="E734" s="152" t="s">
        <v>1840</v>
      </c>
      <c r="F734" s="487">
        <v>80775501</v>
      </c>
      <c r="G734" s="152" t="s">
        <v>3374</v>
      </c>
      <c r="H734" s="487">
        <v>23893071</v>
      </c>
      <c r="I734" s="488">
        <v>5245760.88</v>
      </c>
      <c r="J734" s="152"/>
      <c r="K734" s="152">
        <v>0</v>
      </c>
      <c r="L734" s="152">
        <v>0</v>
      </c>
      <c r="M734" s="488">
        <v>85208459.439999998</v>
      </c>
      <c r="N734" s="153">
        <v>727</v>
      </c>
      <c r="O734" s="152" t="s">
        <v>3247</v>
      </c>
      <c r="P734" s="152" t="s">
        <v>1133</v>
      </c>
      <c r="Q734" s="152" t="s">
        <v>3375</v>
      </c>
      <c r="R734" s="488"/>
      <c r="S734" s="153">
        <f t="shared" si="11"/>
        <v>29138831.879999999</v>
      </c>
      <c r="T734" s="153">
        <v>56069627.560000002</v>
      </c>
      <c r="U734" s="153">
        <v>398061755.76999998</v>
      </c>
      <c r="V734" s="153">
        <v>22847721</v>
      </c>
      <c r="W734" s="153">
        <v>506117936.20999998</v>
      </c>
      <c r="X734" s="153">
        <v>329560388</v>
      </c>
      <c r="Y734" s="153">
        <v>230908159</v>
      </c>
      <c r="Z734" s="153">
        <v>0</v>
      </c>
      <c r="AA734" s="153">
        <v>560468547</v>
      </c>
      <c r="AB734" s="153">
        <v>289188162.31</v>
      </c>
      <c r="AC734" s="153">
        <v>202231812.83000001</v>
      </c>
      <c r="AD734" s="153">
        <v>0</v>
      </c>
      <c r="AE734" s="153">
        <v>491419975.13999999</v>
      </c>
      <c r="AF734" s="489">
        <v>14697961.07</v>
      </c>
    </row>
    <row r="735" spans="1:32">
      <c r="A735" s="487">
        <v>728</v>
      </c>
      <c r="B735" s="152">
        <v>7</v>
      </c>
      <c r="C735" s="152"/>
      <c r="D735" s="152" t="s">
        <v>3369</v>
      </c>
      <c r="E735" s="152" t="s">
        <v>1840</v>
      </c>
      <c r="F735" s="487">
        <v>80775502</v>
      </c>
      <c r="G735" s="152" t="s">
        <v>3376</v>
      </c>
      <c r="H735" s="487">
        <v>7420406</v>
      </c>
      <c r="I735" s="487">
        <v>6208837</v>
      </c>
      <c r="J735" s="152"/>
      <c r="K735" s="152">
        <v>0</v>
      </c>
      <c r="L735" s="152">
        <v>0</v>
      </c>
      <c r="M735" s="488">
        <v>79413578.010000005</v>
      </c>
      <c r="N735" s="153">
        <v>728</v>
      </c>
      <c r="O735" s="152" t="s">
        <v>3247</v>
      </c>
      <c r="P735" s="152" t="s">
        <v>1133</v>
      </c>
      <c r="Q735" s="152" t="s">
        <v>3377</v>
      </c>
      <c r="R735" s="488"/>
      <c r="S735" s="153">
        <f t="shared" si="11"/>
        <v>13629243</v>
      </c>
      <c r="T735" s="153">
        <v>65784335.009999998</v>
      </c>
      <c r="U735" s="153">
        <v>346881170.60000002</v>
      </c>
      <c r="V735" s="153">
        <v>40231306</v>
      </c>
      <c r="W735" s="153">
        <v>466526054.61000001</v>
      </c>
      <c r="X735" s="153">
        <v>298895000</v>
      </c>
      <c r="Y735" s="153">
        <v>227436935</v>
      </c>
      <c r="Z735" s="153">
        <v>0</v>
      </c>
      <c r="AA735" s="153">
        <v>526331935</v>
      </c>
      <c r="AB735" s="153">
        <v>260719899.69999999</v>
      </c>
      <c r="AC735" s="153">
        <v>197049850</v>
      </c>
      <c r="AD735" s="153">
        <v>0</v>
      </c>
      <c r="AE735" s="153">
        <v>457769749.69999999</v>
      </c>
      <c r="AF735" s="489">
        <v>8756304.9100000001</v>
      </c>
    </row>
    <row r="736" spans="1:32">
      <c r="A736" s="487">
        <v>729</v>
      </c>
      <c r="B736" s="152">
        <v>7</v>
      </c>
      <c r="C736" s="152"/>
      <c r="D736" s="152" t="s">
        <v>3369</v>
      </c>
      <c r="E736" s="152" t="s">
        <v>1840</v>
      </c>
      <c r="F736" s="487">
        <v>80775503</v>
      </c>
      <c r="G736" s="152" t="s">
        <v>3378</v>
      </c>
      <c r="H736" s="152">
        <v>0</v>
      </c>
      <c r="I736" s="488">
        <v>5990502.0999999996</v>
      </c>
      <c r="J736" s="152"/>
      <c r="K736" s="152">
        <v>0</v>
      </c>
      <c r="L736" s="152">
        <v>0</v>
      </c>
      <c r="M736" s="488">
        <v>58746079.350000001</v>
      </c>
      <c r="N736" s="153">
        <v>729</v>
      </c>
      <c r="O736" s="152" t="s">
        <v>3247</v>
      </c>
      <c r="P736" s="152" t="s">
        <v>1133</v>
      </c>
      <c r="Q736" s="152" t="s">
        <v>3379</v>
      </c>
      <c r="R736" s="488"/>
      <c r="S736" s="153">
        <f t="shared" si="11"/>
        <v>5990502.0999999996</v>
      </c>
      <c r="T736" s="153">
        <v>52755577.25</v>
      </c>
      <c r="U736" s="153">
        <v>260991384.72</v>
      </c>
      <c r="V736" s="153">
        <v>15345139</v>
      </c>
      <c r="W736" s="153">
        <v>335082603.06999999</v>
      </c>
      <c r="X736" s="153">
        <v>240800700</v>
      </c>
      <c r="Y736" s="153">
        <v>137486100</v>
      </c>
      <c r="Z736" s="153">
        <v>0</v>
      </c>
      <c r="AA736" s="153">
        <v>378286800</v>
      </c>
      <c r="AB736" s="153">
        <v>215657687.66</v>
      </c>
      <c r="AC736" s="153">
        <v>109572746.77</v>
      </c>
      <c r="AD736" s="153">
        <v>0</v>
      </c>
      <c r="AE736" s="153">
        <v>325230434.43000001</v>
      </c>
      <c r="AF736" s="489">
        <v>9852168.6400000006</v>
      </c>
    </row>
    <row r="737" spans="1:32">
      <c r="A737" s="487">
        <v>730</v>
      </c>
      <c r="B737" s="152">
        <v>7</v>
      </c>
      <c r="C737" s="152"/>
      <c r="D737" s="152" t="s">
        <v>3369</v>
      </c>
      <c r="E737" s="152" t="s">
        <v>1840</v>
      </c>
      <c r="F737" s="487">
        <v>80775504</v>
      </c>
      <c r="G737" s="152" t="s">
        <v>3380</v>
      </c>
      <c r="H737" s="488">
        <v>10157485.74</v>
      </c>
      <c r="I737" s="488">
        <v>4101914.3</v>
      </c>
      <c r="J737" s="152"/>
      <c r="K737" s="152">
        <v>0</v>
      </c>
      <c r="L737" s="152">
        <v>0</v>
      </c>
      <c r="M737" s="488">
        <v>76060042.010000005</v>
      </c>
      <c r="N737" s="153">
        <v>730</v>
      </c>
      <c r="O737" s="152" t="s">
        <v>3247</v>
      </c>
      <c r="P737" s="152" t="s">
        <v>1133</v>
      </c>
      <c r="Q737" s="152" t="s">
        <v>3381</v>
      </c>
      <c r="R737" s="488"/>
      <c r="S737" s="153">
        <f t="shared" si="11"/>
        <v>14259400.039999999</v>
      </c>
      <c r="T737" s="153">
        <v>61800641.969999999</v>
      </c>
      <c r="U737" s="153">
        <v>326003952</v>
      </c>
      <c r="V737" s="153">
        <v>20453978</v>
      </c>
      <c r="W737" s="153">
        <v>422517972.00999999</v>
      </c>
      <c r="X737" s="153">
        <v>310942810</v>
      </c>
      <c r="Y737" s="153">
        <v>165049523</v>
      </c>
      <c r="Z737" s="153">
        <v>0</v>
      </c>
      <c r="AA737" s="153">
        <v>475992333</v>
      </c>
      <c r="AB737" s="153">
        <v>283534906</v>
      </c>
      <c r="AC737" s="153">
        <v>134270062</v>
      </c>
      <c r="AD737" s="153">
        <v>0</v>
      </c>
      <c r="AE737" s="153">
        <v>417804968</v>
      </c>
      <c r="AF737" s="489">
        <v>4713004.01</v>
      </c>
    </row>
    <row r="738" spans="1:32">
      <c r="A738" s="487">
        <v>731</v>
      </c>
      <c r="B738" s="152">
        <v>7</v>
      </c>
      <c r="C738" s="152"/>
      <c r="D738" s="152" t="s">
        <v>3369</v>
      </c>
      <c r="E738" s="152" t="s">
        <v>1840</v>
      </c>
      <c r="F738" s="487">
        <v>80775505</v>
      </c>
      <c r="G738" s="152" t="s">
        <v>3382</v>
      </c>
      <c r="H738" s="152">
        <v>0</v>
      </c>
      <c r="I738" s="488">
        <v>41579240.859999999</v>
      </c>
      <c r="J738" s="152"/>
      <c r="K738" s="152">
        <v>0</v>
      </c>
      <c r="L738" s="152">
        <v>0</v>
      </c>
      <c r="M738" s="488">
        <v>95908757.980000004</v>
      </c>
      <c r="N738" s="153">
        <v>731</v>
      </c>
      <c r="O738" s="152" t="s">
        <v>3247</v>
      </c>
      <c r="P738" s="152" t="s">
        <v>1133</v>
      </c>
      <c r="Q738" s="152" t="s">
        <v>3383</v>
      </c>
      <c r="R738" s="488"/>
      <c r="S738" s="153">
        <f t="shared" si="11"/>
        <v>41579240.859999999</v>
      </c>
      <c r="T738" s="153">
        <v>54329517.119999997</v>
      </c>
      <c r="U738" s="153">
        <v>328518350</v>
      </c>
      <c r="V738" s="153">
        <v>17603419</v>
      </c>
      <c r="W738" s="153">
        <v>442030526.98000002</v>
      </c>
      <c r="X738" s="153">
        <v>307079170</v>
      </c>
      <c r="Y738" s="153">
        <v>148139234.86000001</v>
      </c>
      <c r="Z738" s="153">
        <v>0</v>
      </c>
      <c r="AA738" s="153">
        <v>455218404.86000001</v>
      </c>
      <c r="AB738" s="153">
        <v>272542876.02999997</v>
      </c>
      <c r="AC738" s="153">
        <v>125560049.84</v>
      </c>
      <c r="AD738" s="153">
        <v>0</v>
      </c>
      <c r="AE738" s="153">
        <v>398102925.87</v>
      </c>
      <c r="AF738" s="489">
        <v>43927601.109999999</v>
      </c>
    </row>
    <row r="739" spans="1:32">
      <c r="A739" s="487">
        <v>732</v>
      </c>
      <c r="B739" s="152">
        <v>7</v>
      </c>
      <c r="C739" s="152"/>
      <c r="D739" s="152" t="s">
        <v>3384</v>
      </c>
      <c r="E739" s="152" t="s">
        <v>1836</v>
      </c>
      <c r="F739" s="487">
        <v>80776401</v>
      </c>
      <c r="G739" s="152" t="s">
        <v>3385</v>
      </c>
      <c r="H739" s="488">
        <v>171894504.56999999</v>
      </c>
      <c r="I739" s="488">
        <v>26360770.859999999</v>
      </c>
      <c r="J739" s="152"/>
      <c r="K739" s="152">
        <v>0</v>
      </c>
      <c r="L739" s="152">
        <v>0</v>
      </c>
      <c r="M739" s="488">
        <v>316145971.10000002</v>
      </c>
      <c r="N739" s="153">
        <v>732</v>
      </c>
      <c r="O739" s="152" t="s">
        <v>3247</v>
      </c>
      <c r="P739" s="152" t="s">
        <v>1134</v>
      </c>
      <c r="Q739" s="152" t="s">
        <v>3386</v>
      </c>
      <c r="R739" s="488"/>
      <c r="S739" s="153">
        <f t="shared" si="11"/>
        <v>198255275.43000001</v>
      </c>
      <c r="T739" s="153">
        <v>117890695.67</v>
      </c>
      <c r="U739" s="153">
        <v>417175080</v>
      </c>
      <c r="V739" s="153">
        <v>22829000</v>
      </c>
      <c r="W739" s="153">
        <v>756150051.10000002</v>
      </c>
      <c r="X739" s="153">
        <v>401766172</v>
      </c>
      <c r="Y739" s="153">
        <v>338433951.06999999</v>
      </c>
      <c r="Z739" s="153">
        <v>0</v>
      </c>
      <c r="AA739" s="153">
        <v>740200123.07000005</v>
      </c>
      <c r="AB739" s="153">
        <v>334251921.04000002</v>
      </c>
      <c r="AC739" s="153">
        <v>192978899</v>
      </c>
      <c r="AD739" s="153">
        <v>0</v>
      </c>
      <c r="AE739" s="153">
        <v>527230820.04000002</v>
      </c>
      <c r="AF739" s="489">
        <v>228919231.06</v>
      </c>
    </row>
    <row r="740" spans="1:32">
      <c r="A740" s="487">
        <v>733</v>
      </c>
      <c r="B740" s="152">
        <v>7</v>
      </c>
      <c r="C740" s="152"/>
      <c r="D740" s="152" t="s">
        <v>3384</v>
      </c>
      <c r="E740" s="152" t="s">
        <v>1836</v>
      </c>
      <c r="F740" s="487">
        <v>80776402</v>
      </c>
      <c r="G740" s="152" t="s">
        <v>3387</v>
      </c>
      <c r="H740" s="488">
        <v>205379808.77000001</v>
      </c>
      <c r="I740" s="488">
        <v>28563570.539999999</v>
      </c>
      <c r="J740" s="152"/>
      <c r="K740" s="152">
        <v>0</v>
      </c>
      <c r="L740" s="152">
        <v>0</v>
      </c>
      <c r="M740" s="488">
        <v>337429586.11000001</v>
      </c>
      <c r="N740" s="153">
        <v>733</v>
      </c>
      <c r="O740" s="152" t="s">
        <v>3247</v>
      </c>
      <c r="P740" s="152" t="s">
        <v>1134</v>
      </c>
      <c r="Q740" s="152" t="s">
        <v>3388</v>
      </c>
      <c r="R740" s="488"/>
      <c r="S740" s="153">
        <f t="shared" si="11"/>
        <v>233943379.31</v>
      </c>
      <c r="T740" s="153">
        <v>103486206.8</v>
      </c>
      <c r="U740" s="153">
        <v>432931850</v>
      </c>
      <c r="V740" s="153">
        <v>40082000</v>
      </c>
      <c r="W740" s="153">
        <v>810443436.11000001</v>
      </c>
      <c r="X740" s="153">
        <v>344121270</v>
      </c>
      <c r="Y740" s="153">
        <v>455149770</v>
      </c>
      <c r="Z740" s="153">
        <v>0</v>
      </c>
      <c r="AA740" s="153">
        <v>799271040</v>
      </c>
      <c r="AB740" s="153">
        <v>267021923.72</v>
      </c>
      <c r="AC740" s="153">
        <v>301335086.23000002</v>
      </c>
      <c r="AD740" s="153">
        <v>0</v>
      </c>
      <c r="AE740" s="153">
        <v>568357009.95000005</v>
      </c>
      <c r="AF740" s="489">
        <v>242086426.16</v>
      </c>
    </row>
    <row r="741" spans="1:32">
      <c r="A741" s="487">
        <v>734</v>
      </c>
      <c r="B741" s="152">
        <v>7</v>
      </c>
      <c r="C741" s="152"/>
      <c r="D741" s="152" t="s">
        <v>3384</v>
      </c>
      <c r="E741" s="152" t="s">
        <v>1836</v>
      </c>
      <c r="F741" s="487">
        <v>80776403</v>
      </c>
      <c r="G741" s="152" t="s">
        <v>3389</v>
      </c>
      <c r="H741" s="488">
        <v>151197276.40000001</v>
      </c>
      <c r="I741" s="487">
        <v>12845658</v>
      </c>
      <c r="J741" s="152"/>
      <c r="K741" s="152">
        <v>0</v>
      </c>
      <c r="L741" s="487">
        <v>182584</v>
      </c>
      <c r="M741" s="488">
        <v>284203078.89999998</v>
      </c>
      <c r="N741" s="153">
        <v>734</v>
      </c>
      <c r="O741" s="152" t="s">
        <v>3247</v>
      </c>
      <c r="P741" s="152" t="s">
        <v>1134</v>
      </c>
      <c r="Q741" s="152" t="s">
        <v>3390</v>
      </c>
      <c r="R741" s="488"/>
      <c r="S741" s="153">
        <f t="shared" si="11"/>
        <v>164225518.40000001</v>
      </c>
      <c r="T741" s="153">
        <v>119977560.5</v>
      </c>
      <c r="U741" s="153">
        <v>392008939</v>
      </c>
      <c r="V741" s="153">
        <v>10284767</v>
      </c>
      <c r="W741" s="153">
        <v>686496784.89999998</v>
      </c>
      <c r="X741" s="153">
        <v>424786742</v>
      </c>
      <c r="Y741" s="153">
        <v>325135453</v>
      </c>
      <c r="Z741" s="153">
        <v>0</v>
      </c>
      <c r="AA741" s="153">
        <v>749922195</v>
      </c>
      <c r="AB741" s="153">
        <v>311205262</v>
      </c>
      <c r="AC741" s="153">
        <v>170391432</v>
      </c>
      <c r="AD741" s="153">
        <v>0</v>
      </c>
      <c r="AE741" s="153">
        <v>481596694</v>
      </c>
      <c r="AF741" s="489">
        <v>204900090.90000001</v>
      </c>
    </row>
    <row r="742" spans="1:32">
      <c r="A742" s="487">
        <v>735</v>
      </c>
      <c r="B742" s="152">
        <v>7</v>
      </c>
      <c r="C742" s="152"/>
      <c r="D742" s="152" t="s">
        <v>3384</v>
      </c>
      <c r="E742" s="152" t="s">
        <v>1836</v>
      </c>
      <c r="F742" s="487">
        <v>80776404</v>
      </c>
      <c r="G742" s="152" t="s">
        <v>3391</v>
      </c>
      <c r="H742" s="488">
        <v>101852218.14</v>
      </c>
      <c r="I742" s="488">
        <v>10597138.800000001</v>
      </c>
      <c r="J742" s="152"/>
      <c r="K742" s="152">
        <v>0</v>
      </c>
      <c r="L742" s="152">
        <v>0</v>
      </c>
      <c r="M742" s="488">
        <v>213219930.12</v>
      </c>
      <c r="N742" s="153">
        <v>735</v>
      </c>
      <c r="O742" s="152" t="s">
        <v>3247</v>
      </c>
      <c r="P742" s="152" t="s">
        <v>1134</v>
      </c>
      <c r="Q742" s="152" t="s">
        <v>3392</v>
      </c>
      <c r="R742" s="488"/>
      <c r="S742" s="153">
        <f t="shared" si="11"/>
        <v>112449356.94</v>
      </c>
      <c r="T742" s="153">
        <v>100770573.18000001</v>
      </c>
      <c r="U742" s="153">
        <v>432343118</v>
      </c>
      <c r="V742" s="153">
        <v>29043118</v>
      </c>
      <c r="W742" s="153">
        <v>674606166.12</v>
      </c>
      <c r="X742" s="153">
        <v>426911450</v>
      </c>
      <c r="Y742" s="153">
        <v>305828958</v>
      </c>
      <c r="Z742" s="153">
        <v>0</v>
      </c>
      <c r="AA742" s="153">
        <v>732740408</v>
      </c>
      <c r="AB742" s="153">
        <v>355999295.04000002</v>
      </c>
      <c r="AC742" s="153">
        <v>209645730.11000001</v>
      </c>
      <c r="AD742" s="153">
        <v>0</v>
      </c>
      <c r="AE742" s="153">
        <v>565645025.14999998</v>
      </c>
      <c r="AF742" s="489">
        <v>108961140.97</v>
      </c>
    </row>
    <row r="743" spans="1:32">
      <c r="A743" s="487">
        <v>736</v>
      </c>
      <c r="B743" s="152">
        <v>7</v>
      </c>
      <c r="C743" s="152"/>
      <c r="D743" s="152" t="s">
        <v>3384</v>
      </c>
      <c r="E743" s="152" t="s">
        <v>1836</v>
      </c>
      <c r="F743" s="487">
        <v>80776405</v>
      </c>
      <c r="G743" s="152" t="s">
        <v>3393</v>
      </c>
      <c r="H743" s="487">
        <v>174821000</v>
      </c>
      <c r="I743" s="488">
        <v>169907503.44</v>
      </c>
      <c r="J743" s="152"/>
      <c r="K743" s="152">
        <v>0</v>
      </c>
      <c r="L743" s="152">
        <v>0</v>
      </c>
      <c r="M743" s="488">
        <v>492609164.04000002</v>
      </c>
      <c r="N743" s="153">
        <v>736</v>
      </c>
      <c r="O743" s="152" t="s">
        <v>3247</v>
      </c>
      <c r="P743" s="152" t="s">
        <v>1134</v>
      </c>
      <c r="Q743" s="152" t="s">
        <v>3394</v>
      </c>
      <c r="R743" s="488"/>
      <c r="S743" s="153">
        <f t="shared" si="11"/>
        <v>344728503.44</v>
      </c>
      <c r="T743" s="153">
        <v>147880660.59999999</v>
      </c>
      <c r="U743" s="153">
        <v>783770570</v>
      </c>
      <c r="V743" s="153">
        <v>46861000</v>
      </c>
      <c r="W743" s="153">
        <v>1323240734.04</v>
      </c>
      <c r="X743" s="153">
        <v>730896004</v>
      </c>
      <c r="Y743" s="153">
        <v>601641052</v>
      </c>
      <c r="Z743" s="153">
        <v>3500000</v>
      </c>
      <c r="AA743" s="153">
        <v>1336037056</v>
      </c>
      <c r="AB743" s="153">
        <v>666698309.88</v>
      </c>
      <c r="AC743" s="153">
        <v>526500444.17000002</v>
      </c>
      <c r="AD743" s="153">
        <v>3430888.25</v>
      </c>
      <c r="AE743" s="153">
        <v>1196629642.3</v>
      </c>
      <c r="AF743" s="489">
        <v>126611091.73999999</v>
      </c>
    </row>
    <row r="744" spans="1:32">
      <c r="A744" s="487">
        <v>737</v>
      </c>
      <c r="B744" s="152">
        <v>7</v>
      </c>
      <c r="C744" s="152"/>
      <c r="D744" s="152" t="s">
        <v>3384</v>
      </c>
      <c r="E744" s="152" t="s">
        <v>1836</v>
      </c>
      <c r="F744" s="487">
        <v>80776406</v>
      </c>
      <c r="G744" s="152" t="s">
        <v>3395</v>
      </c>
      <c r="H744" s="488">
        <v>67957914.310000002</v>
      </c>
      <c r="I744" s="488">
        <v>13290888.949999999</v>
      </c>
      <c r="J744" s="152"/>
      <c r="K744" s="152">
        <v>0</v>
      </c>
      <c r="L744" s="152">
        <v>0</v>
      </c>
      <c r="M744" s="488">
        <v>158653934.36000001</v>
      </c>
      <c r="N744" s="153">
        <v>737</v>
      </c>
      <c r="O744" s="152" t="s">
        <v>3247</v>
      </c>
      <c r="P744" s="152" t="s">
        <v>1134</v>
      </c>
      <c r="Q744" s="152" t="s">
        <v>3396</v>
      </c>
      <c r="R744" s="488"/>
      <c r="S744" s="153">
        <f t="shared" si="11"/>
        <v>81248803.260000005</v>
      </c>
      <c r="T744" s="153">
        <v>77405131.099999994</v>
      </c>
      <c r="U744" s="153">
        <v>335275504.80000001</v>
      </c>
      <c r="V744" s="153">
        <v>37928339</v>
      </c>
      <c r="W744" s="153">
        <v>531857778.16000003</v>
      </c>
      <c r="X744" s="153">
        <v>350792880.19999999</v>
      </c>
      <c r="Y744" s="153">
        <v>282480780.80000001</v>
      </c>
      <c r="Z744" s="153">
        <v>0</v>
      </c>
      <c r="AA744" s="153">
        <v>633273661</v>
      </c>
      <c r="AB744" s="153">
        <v>287434256.23000002</v>
      </c>
      <c r="AC744" s="153">
        <v>187962813.09999999</v>
      </c>
      <c r="AD744" s="153">
        <v>0</v>
      </c>
      <c r="AE744" s="153">
        <v>475397069.32999998</v>
      </c>
      <c r="AF744" s="489">
        <v>56460708.829999998</v>
      </c>
    </row>
    <row r="745" spans="1:32">
      <c r="A745" s="487">
        <v>738</v>
      </c>
      <c r="B745" s="152">
        <v>7</v>
      </c>
      <c r="C745" s="152"/>
      <c r="D745" s="152" t="s">
        <v>3384</v>
      </c>
      <c r="E745" s="152" t="s">
        <v>1836</v>
      </c>
      <c r="F745" s="487">
        <v>80776407</v>
      </c>
      <c r="G745" s="152" t="s">
        <v>3397</v>
      </c>
      <c r="H745" s="488">
        <v>25166785.469999999</v>
      </c>
      <c r="I745" s="488">
        <v>28489774.149999999</v>
      </c>
      <c r="J745" s="152"/>
      <c r="K745" s="152">
        <v>0</v>
      </c>
      <c r="L745" s="152">
        <v>0</v>
      </c>
      <c r="M745" s="488">
        <v>156013771.61000001</v>
      </c>
      <c r="N745" s="153">
        <v>738</v>
      </c>
      <c r="O745" s="152" t="s">
        <v>3247</v>
      </c>
      <c r="P745" s="152" t="s">
        <v>1134</v>
      </c>
      <c r="Q745" s="152" t="s">
        <v>3398</v>
      </c>
      <c r="R745" s="488"/>
      <c r="S745" s="153">
        <f t="shared" si="11"/>
        <v>53656559.619999997</v>
      </c>
      <c r="T745" s="153">
        <v>102357211.98999999</v>
      </c>
      <c r="U745" s="153">
        <v>375578540</v>
      </c>
      <c r="V745" s="153">
        <v>21715248</v>
      </c>
      <c r="W745" s="153">
        <v>553307559.61000001</v>
      </c>
      <c r="X745" s="153">
        <v>363823458</v>
      </c>
      <c r="Y745" s="153">
        <v>191643187</v>
      </c>
      <c r="Z745" s="153">
        <v>0</v>
      </c>
      <c r="AA745" s="153">
        <v>555466645</v>
      </c>
      <c r="AB745" s="153">
        <v>320413836.62</v>
      </c>
      <c r="AC745" s="153">
        <v>117908187.22</v>
      </c>
      <c r="AD745" s="153">
        <v>0</v>
      </c>
      <c r="AE745" s="153">
        <v>438322023.83999997</v>
      </c>
      <c r="AF745" s="489">
        <v>114985535.77</v>
      </c>
    </row>
    <row r="746" spans="1:32">
      <c r="A746" s="487">
        <v>739</v>
      </c>
      <c r="B746" s="152">
        <v>7</v>
      </c>
      <c r="C746" s="152"/>
      <c r="D746" s="152" t="s">
        <v>3384</v>
      </c>
      <c r="E746" s="152" t="s">
        <v>1840</v>
      </c>
      <c r="F746" s="487">
        <v>80776501</v>
      </c>
      <c r="G746" s="152" t="s">
        <v>3399</v>
      </c>
      <c r="H746" s="488">
        <v>29263781.98</v>
      </c>
      <c r="I746" s="488">
        <v>7338595.2300000004</v>
      </c>
      <c r="J746" s="152"/>
      <c r="K746" s="152">
        <v>0</v>
      </c>
      <c r="L746" s="152">
        <v>0</v>
      </c>
      <c r="M746" s="488">
        <v>88915167.269999996</v>
      </c>
      <c r="N746" s="153">
        <v>739</v>
      </c>
      <c r="O746" s="152" t="s">
        <v>3247</v>
      </c>
      <c r="P746" s="152" t="s">
        <v>1134</v>
      </c>
      <c r="Q746" s="152" t="s">
        <v>3400</v>
      </c>
      <c r="R746" s="488"/>
      <c r="S746" s="153">
        <f t="shared" si="11"/>
        <v>36602377.210000001</v>
      </c>
      <c r="T746" s="153">
        <v>52312790.060000002</v>
      </c>
      <c r="U746" s="153">
        <v>240528270</v>
      </c>
      <c r="V746" s="153">
        <v>24413923</v>
      </c>
      <c r="W746" s="153">
        <v>353857360.26999998</v>
      </c>
      <c r="X746" s="153">
        <v>245172375.97999999</v>
      </c>
      <c r="Y746" s="153">
        <v>121683086</v>
      </c>
      <c r="Z746" s="153">
        <v>0</v>
      </c>
      <c r="AA746" s="153">
        <v>366855461.98000002</v>
      </c>
      <c r="AB746" s="153">
        <v>187243606.43000001</v>
      </c>
      <c r="AC746" s="153">
        <v>99567951.269999996</v>
      </c>
      <c r="AD746" s="153">
        <v>0</v>
      </c>
      <c r="AE746" s="153">
        <v>286811557.69999999</v>
      </c>
      <c r="AF746" s="489">
        <v>67045802.57</v>
      </c>
    </row>
    <row r="747" spans="1:32">
      <c r="A747" s="487">
        <v>740</v>
      </c>
      <c r="B747" s="152">
        <v>7</v>
      </c>
      <c r="C747" s="152"/>
      <c r="D747" s="152" t="s">
        <v>3384</v>
      </c>
      <c r="E747" s="152" t="s">
        <v>1840</v>
      </c>
      <c r="F747" s="487">
        <v>80776502</v>
      </c>
      <c r="G747" s="152" t="s">
        <v>3401</v>
      </c>
      <c r="H747" s="488">
        <v>57544673.210000001</v>
      </c>
      <c r="I747" s="488">
        <v>10439804.73</v>
      </c>
      <c r="J747" s="152"/>
      <c r="K747" s="152">
        <v>0</v>
      </c>
      <c r="L747" s="152">
        <v>0</v>
      </c>
      <c r="M747" s="488">
        <v>129683818.67</v>
      </c>
      <c r="N747" s="153">
        <v>740</v>
      </c>
      <c r="O747" s="152" t="s">
        <v>3247</v>
      </c>
      <c r="P747" s="152" t="s">
        <v>1134</v>
      </c>
      <c r="Q747" s="152" t="s">
        <v>3402</v>
      </c>
      <c r="R747" s="488"/>
      <c r="S747" s="153">
        <f t="shared" si="11"/>
        <v>67984477.939999998</v>
      </c>
      <c r="T747" s="153">
        <v>61699340.729999997</v>
      </c>
      <c r="U747" s="153">
        <v>230434276.75999999</v>
      </c>
      <c r="V747" s="153">
        <v>33984022</v>
      </c>
      <c r="W747" s="153">
        <v>394102117.43000001</v>
      </c>
      <c r="X747" s="153">
        <v>213846810</v>
      </c>
      <c r="Y747" s="153">
        <v>214051753.21000001</v>
      </c>
      <c r="Z747" s="153">
        <v>0</v>
      </c>
      <c r="AA747" s="153">
        <v>427898563.20999998</v>
      </c>
      <c r="AB747" s="153">
        <v>182656101.66</v>
      </c>
      <c r="AC747" s="153">
        <v>154702380</v>
      </c>
      <c r="AD747" s="153">
        <v>0</v>
      </c>
      <c r="AE747" s="153">
        <v>337358481.66000003</v>
      </c>
      <c r="AF747" s="489">
        <v>56743635.770000003</v>
      </c>
    </row>
    <row r="748" spans="1:32">
      <c r="A748" s="487">
        <v>741</v>
      </c>
      <c r="B748" s="152">
        <v>7</v>
      </c>
      <c r="C748" s="152"/>
      <c r="D748" s="152" t="s">
        <v>3403</v>
      </c>
      <c r="E748" s="152" t="s">
        <v>2104</v>
      </c>
      <c r="F748" s="487">
        <v>80777301</v>
      </c>
      <c r="G748" s="152" t="s">
        <v>3404</v>
      </c>
      <c r="H748" s="488">
        <v>89134945.230000004</v>
      </c>
      <c r="I748" s="488">
        <v>200071048.75</v>
      </c>
      <c r="J748" s="152"/>
      <c r="K748" s="152">
        <v>0</v>
      </c>
      <c r="L748" s="152">
        <v>0</v>
      </c>
      <c r="M748" s="488">
        <v>705701513.85000002</v>
      </c>
      <c r="N748" s="153">
        <v>741</v>
      </c>
      <c r="O748" s="152" t="s">
        <v>3247</v>
      </c>
      <c r="P748" s="152" t="s">
        <v>1126</v>
      </c>
      <c r="Q748" s="152" t="s">
        <v>3405</v>
      </c>
      <c r="R748" s="488"/>
      <c r="S748" s="153">
        <f t="shared" si="11"/>
        <v>289205993.98000002</v>
      </c>
      <c r="T748" s="153">
        <v>416495519.87</v>
      </c>
      <c r="U748" s="153">
        <v>933255430.04999995</v>
      </c>
      <c r="V748" s="153">
        <v>55125726</v>
      </c>
      <c r="W748" s="153">
        <v>1694082669.9000001</v>
      </c>
      <c r="X748" s="153">
        <v>946613225</v>
      </c>
      <c r="Y748" s="153">
        <v>982075085</v>
      </c>
      <c r="Z748" s="153">
        <v>0</v>
      </c>
      <c r="AA748" s="153">
        <v>1928688310</v>
      </c>
      <c r="AB748" s="153">
        <v>850430016.64999998</v>
      </c>
      <c r="AC748" s="153">
        <v>660310295.24000001</v>
      </c>
      <c r="AD748" s="153">
        <v>0</v>
      </c>
      <c r="AE748" s="153">
        <v>1510740311.8900001</v>
      </c>
      <c r="AF748" s="489">
        <v>183342358.00999999</v>
      </c>
    </row>
    <row r="749" spans="1:32">
      <c r="A749" s="487">
        <v>742</v>
      </c>
      <c r="B749" s="152">
        <v>7</v>
      </c>
      <c r="C749" s="152"/>
      <c r="D749" s="152" t="s">
        <v>3403</v>
      </c>
      <c r="E749" s="152" t="s">
        <v>1836</v>
      </c>
      <c r="F749" s="487">
        <v>80777401</v>
      </c>
      <c r="G749" s="152" t="s">
        <v>3406</v>
      </c>
      <c r="H749" s="488">
        <v>197845578.63999999</v>
      </c>
      <c r="I749" s="488">
        <v>81103628.459999993</v>
      </c>
      <c r="J749" s="152"/>
      <c r="K749" s="152">
        <v>0</v>
      </c>
      <c r="L749" s="152">
        <v>0</v>
      </c>
      <c r="M749" s="488">
        <v>488839746.80000001</v>
      </c>
      <c r="N749" s="153">
        <v>742</v>
      </c>
      <c r="O749" s="152" t="s">
        <v>3247</v>
      </c>
      <c r="P749" s="152" t="s">
        <v>1126</v>
      </c>
      <c r="Q749" s="152" t="s">
        <v>3407</v>
      </c>
      <c r="R749" s="488"/>
      <c r="S749" s="153">
        <f t="shared" si="11"/>
        <v>278949207.09999996</v>
      </c>
      <c r="T749" s="153">
        <v>209890539.69999999</v>
      </c>
      <c r="U749" s="153">
        <v>576252746.28999996</v>
      </c>
      <c r="V749" s="153">
        <v>29208371</v>
      </c>
      <c r="W749" s="153">
        <v>1094300864.0899999</v>
      </c>
      <c r="X749" s="153">
        <v>628331230</v>
      </c>
      <c r="Y749" s="153">
        <v>586214540</v>
      </c>
      <c r="Z749" s="153">
        <v>0</v>
      </c>
      <c r="AA749" s="153">
        <v>1214545770</v>
      </c>
      <c r="AB749" s="153">
        <v>545457402.63</v>
      </c>
      <c r="AC749" s="153">
        <v>286840700.80000001</v>
      </c>
      <c r="AD749" s="153">
        <v>0</v>
      </c>
      <c r="AE749" s="153">
        <v>832298103.42999995</v>
      </c>
      <c r="AF749" s="489">
        <v>262002760.66</v>
      </c>
    </row>
    <row r="750" spans="1:32">
      <c r="A750" s="487">
        <v>743</v>
      </c>
      <c r="B750" s="152">
        <v>7</v>
      </c>
      <c r="C750" s="152"/>
      <c r="D750" s="152" t="s">
        <v>3403</v>
      </c>
      <c r="E750" s="152" t="s">
        <v>1836</v>
      </c>
      <c r="F750" s="487">
        <v>80777402</v>
      </c>
      <c r="G750" s="152" t="s">
        <v>3408</v>
      </c>
      <c r="H750" s="488">
        <v>97215209.819999993</v>
      </c>
      <c r="I750" s="488">
        <v>32353093.25</v>
      </c>
      <c r="J750" s="152"/>
      <c r="K750" s="152">
        <v>0</v>
      </c>
      <c r="L750" s="152">
        <v>0</v>
      </c>
      <c r="M750" s="488">
        <v>276574586.13</v>
      </c>
      <c r="N750" s="153">
        <v>743</v>
      </c>
      <c r="O750" s="152" t="s">
        <v>3247</v>
      </c>
      <c r="P750" s="152" t="s">
        <v>1126</v>
      </c>
      <c r="Q750" s="152" t="s">
        <v>3409</v>
      </c>
      <c r="R750" s="488"/>
      <c r="S750" s="153">
        <f t="shared" si="11"/>
        <v>129568303.06999999</v>
      </c>
      <c r="T750" s="153">
        <v>147006283.06</v>
      </c>
      <c r="U750" s="153">
        <v>411066974.16000003</v>
      </c>
      <c r="V750" s="153">
        <v>30585224</v>
      </c>
      <c r="W750" s="153">
        <v>718226784.28999996</v>
      </c>
      <c r="X750" s="153">
        <v>408871270</v>
      </c>
      <c r="Y750" s="153">
        <v>371031819.81999999</v>
      </c>
      <c r="Z750" s="153">
        <v>0</v>
      </c>
      <c r="AA750" s="153">
        <v>779903089.82000005</v>
      </c>
      <c r="AB750" s="153">
        <v>368161727.63999999</v>
      </c>
      <c r="AC750" s="153">
        <v>231274598.30000001</v>
      </c>
      <c r="AD750" s="153">
        <v>0</v>
      </c>
      <c r="AE750" s="153">
        <v>599436325.94000006</v>
      </c>
      <c r="AF750" s="489">
        <v>118790458.34999999</v>
      </c>
    </row>
    <row r="751" spans="1:32">
      <c r="A751" s="487">
        <v>744</v>
      </c>
      <c r="B751" s="152">
        <v>7</v>
      </c>
      <c r="C751" s="152"/>
      <c r="D751" s="152" t="s">
        <v>3403</v>
      </c>
      <c r="E751" s="152" t="s">
        <v>1836</v>
      </c>
      <c r="F751" s="487">
        <v>80777403</v>
      </c>
      <c r="G751" s="152" t="s">
        <v>3410</v>
      </c>
      <c r="H751" s="488">
        <v>154655985.99000001</v>
      </c>
      <c r="I751" s="488">
        <v>1676146.7</v>
      </c>
      <c r="J751" s="152"/>
      <c r="K751" s="152">
        <v>0</v>
      </c>
      <c r="L751" s="152">
        <v>0</v>
      </c>
      <c r="M751" s="488">
        <v>278023660.17000002</v>
      </c>
      <c r="N751" s="153">
        <v>744</v>
      </c>
      <c r="O751" s="152" t="s">
        <v>3247</v>
      </c>
      <c r="P751" s="152" t="s">
        <v>1126</v>
      </c>
      <c r="Q751" s="152" t="s">
        <v>3411</v>
      </c>
      <c r="R751" s="488"/>
      <c r="S751" s="153">
        <f t="shared" si="11"/>
        <v>156332132.69</v>
      </c>
      <c r="T751" s="153">
        <v>121691527.48</v>
      </c>
      <c r="U751" s="153">
        <v>609023810</v>
      </c>
      <c r="V751" s="153">
        <v>44939849</v>
      </c>
      <c r="W751" s="153">
        <v>931987319.16999996</v>
      </c>
      <c r="X751" s="153">
        <v>517045810</v>
      </c>
      <c r="Y751" s="153">
        <v>428671776</v>
      </c>
      <c r="Z751" s="153">
        <v>0</v>
      </c>
      <c r="AA751" s="153">
        <v>945717586</v>
      </c>
      <c r="AB751" s="153">
        <v>449883521.48000002</v>
      </c>
      <c r="AC751" s="153">
        <v>310104727</v>
      </c>
      <c r="AD751" s="153">
        <v>0</v>
      </c>
      <c r="AE751" s="153">
        <v>759988248.48000002</v>
      </c>
      <c r="AF751" s="489">
        <v>171999070.69</v>
      </c>
    </row>
    <row r="752" spans="1:32">
      <c r="A752" s="487">
        <v>745</v>
      </c>
      <c r="B752" s="152">
        <v>7</v>
      </c>
      <c r="C752" s="152"/>
      <c r="D752" s="152" t="s">
        <v>3403</v>
      </c>
      <c r="E752" s="152" t="s">
        <v>1836</v>
      </c>
      <c r="F752" s="487">
        <v>80777404</v>
      </c>
      <c r="G752" s="152" t="s">
        <v>3412</v>
      </c>
      <c r="H752" s="488">
        <v>193063595.25</v>
      </c>
      <c r="I752" s="488">
        <v>52793060.149999999</v>
      </c>
      <c r="J752" s="152"/>
      <c r="K752" s="152">
        <v>0</v>
      </c>
      <c r="L752" s="152">
        <v>0</v>
      </c>
      <c r="M752" s="488">
        <v>405636547.56999999</v>
      </c>
      <c r="N752" s="153">
        <v>745</v>
      </c>
      <c r="O752" s="152" t="s">
        <v>3247</v>
      </c>
      <c r="P752" s="152" t="s">
        <v>1126</v>
      </c>
      <c r="Q752" s="152" t="s">
        <v>3413</v>
      </c>
      <c r="R752" s="488"/>
      <c r="S752" s="153">
        <f t="shared" si="11"/>
        <v>245856655.40000001</v>
      </c>
      <c r="T752" s="153">
        <v>159779892.16999999</v>
      </c>
      <c r="U752" s="153">
        <v>502272080</v>
      </c>
      <c r="V752" s="153">
        <v>37598018</v>
      </c>
      <c r="W752" s="153">
        <v>945506645.57000005</v>
      </c>
      <c r="X752" s="153">
        <v>471935954.70999998</v>
      </c>
      <c r="Y752" s="153">
        <v>436957967.80000001</v>
      </c>
      <c r="Z752" s="153">
        <v>700000</v>
      </c>
      <c r="AA752" s="153">
        <v>909593922.50999999</v>
      </c>
      <c r="AB752" s="153">
        <v>418281253.22000003</v>
      </c>
      <c r="AC752" s="153">
        <v>241253659</v>
      </c>
      <c r="AD752" s="153">
        <v>625985.07999999996</v>
      </c>
      <c r="AE752" s="153">
        <v>660160897.29999995</v>
      </c>
      <c r="AF752" s="489">
        <v>285345748.26999998</v>
      </c>
    </row>
    <row r="753" spans="1:32">
      <c r="A753" s="487">
        <v>746</v>
      </c>
      <c r="B753" s="152">
        <v>7</v>
      </c>
      <c r="C753" s="152"/>
      <c r="D753" s="152" t="s">
        <v>3403</v>
      </c>
      <c r="E753" s="152" t="s">
        <v>1836</v>
      </c>
      <c r="F753" s="487">
        <v>80777405</v>
      </c>
      <c r="G753" s="152" t="s">
        <v>3414</v>
      </c>
      <c r="H753" s="152">
        <v>0</v>
      </c>
      <c r="I753" s="488">
        <v>87228445.540000007</v>
      </c>
      <c r="J753" s="152"/>
      <c r="K753" s="152">
        <v>0</v>
      </c>
      <c r="L753" s="152">
        <v>0</v>
      </c>
      <c r="M753" s="488">
        <v>207975440.69999999</v>
      </c>
      <c r="N753" s="153">
        <v>746</v>
      </c>
      <c r="O753" s="152" t="s">
        <v>3247</v>
      </c>
      <c r="P753" s="152" t="s">
        <v>1126</v>
      </c>
      <c r="Q753" s="152" t="s">
        <v>3415</v>
      </c>
      <c r="R753" s="488"/>
      <c r="S753" s="153">
        <f t="shared" si="11"/>
        <v>87228445.540000007</v>
      </c>
      <c r="T753" s="153">
        <v>120746995.16</v>
      </c>
      <c r="U753" s="153">
        <v>414902810</v>
      </c>
      <c r="V753" s="153">
        <v>35401506</v>
      </c>
      <c r="W753" s="153">
        <v>658279756.70000005</v>
      </c>
      <c r="X753" s="153">
        <v>373114760</v>
      </c>
      <c r="Y753" s="153">
        <v>277080270</v>
      </c>
      <c r="Z753" s="153">
        <v>0</v>
      </c>
      <c r="AA753" s="153">
        <v>650195030</v>
      </c>
      <c r="AB753" s="153">
        <v>315027420.07999998</v>
      </c>
      <c r="AC753" s="153">
        <v>179293985.69</v>
      </c>
      <c r="AD753" s="153">
        <v>0</v>
      </c>
      <c r="AE753" s="153">
        <v>494321405.76999998</v>
      </c>
      <c r="AF753" s="489">
        <v>163958350.93000001</v>
      </c>
    </row>
    <row r="754" spans="1:32">
      <c r="A754" s="487">
        <v>747</v>
      </c>
      <c r="B754" s="152">
        <v>7</v>
      </c>
      <c r="C754" s="152"/>
      <c r="D754" s="152" t="s">
        <v>3403</v>
      </c>
      <c r="E754" s="152" t="s">
        <v>1836</v>
      </c>
      <c r="F754" s="487">
        <v>80777406</v>
      </c>
      <c r="G754" s="152" t="s">
        <v>3416</v>
      </c>
      <c r="H754" s="488">
        <v>45501976.950000003</v>
      </c>
      <c r="I754" s="488">
        <v>79986749.980000004</v>
      </c>
      <c r="J754" s="152"/>
      <c r="K754" s="152">
        <v>0</v>
      </c>
      <c r="L754" s="152">
        <v>0</v>
      </c>
      <c r="M754" s="488">
        <v>298608391.85000002</v>
      </c>
      <c r="N754" s="153">
        <v>747</v>
      </c>
      <c r="O754" s="152" t="s">
        <v>3247</v>
      </c>
      <c r="P754" s="152" t="s">
        <v>1126</v>
      </c>
      <c r="Q754" s="152" t="s">
        <v>3417</v>
      </c>
      <c r="R754" s="488"/>
      <c r="S754" s="153">
        <f t="shared" si="11"/>
        <v>125488726.93000001</v>
      </c>
      <c r="T754" s="153">
        <v>173119664.91999999</v>
      </c>
      <c r="U754" s="153">
        <v>622596996.19000006</v>
      </c>
      <c r="V754" s="153">
        <v>46846446</v>
      </c>
      <c r="W754" s="153">
        <v>968051834.03999996</v>
      </c>
      <c r="X754" s="153">
        <v>571402547</v>
      </c>
      <c r="Y754" s="153">
        <v>505387538</v>
      </c>
      <c r="Z754" s="153">
        <v>0</v>
      </c>
      <c r="AA754" s="153">
        <v>1076790085</v>
      </c>
      <c r="AB754" s="153">
        <v>531072318.20999998</v>
      </c>
      <c r="AC754" s="153">
        <v>410553850</v>
      </c>
      <c r="AD754" s="153">
        <v>0</v>
      </c>
      <c r="AE754" s="153">
        <v>941626168.21000004</v>
      </c>
      <c r="AF754" s="489">
        <v>26425665.829999998</v>
      </c>
    </row>
    <row r="755" spans="1:32">
      <c r="A755" s="487">
        <v>748</v>
      </c>
      <c r="B755" s="152">
        <v>7</v>
      </c>
      <c r="C755" s="152"/>
      <c r="D755" s="152" t="s">
        <v>3403</v>
      </c>
      <c r="E755" s="152" t="s">
        <v>1840</v>
      </c>
      <c r="F755" s="487">
        <v>80777501</v>
      </c>
      <c r="G755" s="152" t="s">
        <v>3418</v>
      </c>
      <c r="H755" s="488">
        <v>42115984.82</v>
      </c>
      <c r="I755" s="488">
        <v>42260330.950000003</v>
      </c>
      <c r="J755" s="152"/>
      <c r="K755" s="152">
        <v>0</v>
      </c>
      <c r="L755" s="152">
        <v>0</v>
      </c>
      <c r="M755" s="488">
        <v>192848999.09</v>
      </c>
      <c r="N755" s="153">
        <v>748</v>
      </c>
      <c r="O755" s="152" t="s">
        <v>3247</v>
      </c>
      <c r="P755" s="152" t="s">
        <v>1126</v>
      </c>
      <c r="Q755" s="152" t="s">
        <v>3419</v>
      </c>
      <c r="R755" s="488"/>
      <c r="S755" s="153">
        <f t="shared" si="11"/>
        <v>84376315.770000011</v>
      </c>
      <c r="T755" s="153">
        <v>108472683.31999999</v>
      </c>
      <c r="U755" s="153">
        <v>391571156.74000001</v>
      </c>
      <c r="V755" s="153">
        <v>30260020</v>
      </c>
      <c r="W755" s="153">
        <v>614680175.83000004</v>
      </c>
      <c r="X755" s="153">
        <v>405779790</v>
      </c>
      <c r="Y755" s="153">
        <v>202241693</v>
      </c>
      <c r="Z755" s="153">
        <v>0</v>
      </c>
      <c r="AA755" s="153">
        <v>608021483</v>
      </c>
      <c r="AB755" s="153">
        <v>382771896.12</v>
      </c>
      <c r="AC755" s="153">
        <v>183334272.09999999</v>
      </c>
      <c r="AD755" s="153">
        <v>0</v>
      </c>
      <c r="AE755" s="153">
        <v>566106168.22000003</v>
      </c>
      <c r="AF755" s="489">
        <v>48574007.609999999</v>
      </c>
    </row>
    <row r="756" spans="1:32">
      <c r="A756" s="487">
        <v>749</v>
      </c>
      <c r="B756" s="152">
        <v>7</v>
      </c>
      <c r="C756" s="152"/>
      <c r="D756" s="152" t="s">
        <v>3403</v>
      </c>
      <c r="E756" s="152" t="s">
        <v>1840</v>
      </c>
      <c r="F756" s="487">
        <v>80777502</v>
      </c>
      <c r="G756" s="152" t="s">
        <v>3420</v>
      </c>
      <c r="H756" s="488">
        <v>83872891.230000004</v>
      </c>
      <c r="I756" s="488">
        <v>4926218.7</v>
      </c>
      <c r="J756" s="152"/>
      <c r="K756" s="152">
        <v>0</v>
      </c>
      <c r="L756" s="152">
        <v>0</v>
      </c>
      <c r="M756" s="488">
        <v>165630298.90000001</v>
      </c>
      <c r="N756" s="153">
        <v>749</v>
      </c>
      <c r="O756" s="152" t="s">
        <v>3247</v>
      </c>
      <c r="P756" s="152" t="s">
        <v>1126</v>
      </c>
      <c r="Q756" s="152" t="s">
        <v>3421</v>
      </c>
      <c r="R756" s="488"/>
      <c r="S756" s="153">
        <f t="shared" si="11"/>
        <v>88799109.930000007</v>
      </c>
      <c r="T756" s="153">
        <v>76831188.969999999</v>
      </c>
      <c r="U756" s="153">
        <v>326323895</v>
      </c>
      <c r="V756" s="153">
        <v>16285000</v>
      </c>
      <c r="W756" s="153">
        <v>508239193.89999998</v>
      </c>
      <c r="X756" s="153">
        <v>313669377.95999998</v>
      </c>
      <c r="Y756" s="153">
        <v>189853530</v>
      </c>
      <c r="Z756" s="153">
        <v>0</v>
      </c>
      <c r="AA756" s="153">
        <v>503522907.95999998</v>
      </c>
      <c r="AB756" s="153">
        <v>281967624.97000003</v>
      </c>
      <c r="AC756" s="153">
        <v>144878680.16999999</v>
      </c>
      <c r="AD756" s="153">
        <v>0</v>
      </c>
      <c r="AE756" s="153">
        <v>426846305.13999999</v>
      </c>
      <c r="AF756" s="489">
        <v>81392888.760000005</v>
      </c>
    </row>
    <row r="757" spans="1:32">
      <c r="A757" s="487">
        <v>750</v>
      </c>
      <c r="B757" s="152">
        <v>7</v>
      </c>
      <c r="C757" s="152"/>
      <c r="D757" s="152" t="s">
        <v>3403</v>
      </c>
      <c r="E757" s="152" t="s">
        <v>1840</v>
      </c>
      <c r="F757" s="487">
        <v>80777503</v>
      </c>
      <c r="G757" s="152" t="s">
        <v>3422</v>
      </c>
      <c r="H757" s="488">
        <v>109190560.65000001</v>
      </c>
      <c r="I757" s="488">
        <v>10387901.34</v>
      </c>
      <c r="J757" s="152"/>
      <c r="K757" s="152">
        <v>0</v>
      </c>
      <c r="L757" s="152">
        <v>0</v>
      </c>
      <c r="M757" s="488">
        <v>237941444.37</v>
      </c>
      <c r="N757" s="153">
        <v>750</v>
      </c>
      <c r="O757" s="152" t="s">
        <v>3247</v>
      </c>
      <c r="P757" s="152" t="s">
        <v>1126</v>
      </c>
      <c r="Q757" s="152" t="s">
        <v>3423</v>
      </c>
      <c r="R757" s="488"/>
      <c r="S757" s="153">
        <f t="shared" si="11"/>
        <v>119578461.99000001</v>
      </c>
      <c r="T757" s="153">
        <v>118362982.38</v>
      </c>
      <c r="U757" s="153">
        <v>404606149</v>
      </c>
      <c r="V757" s="153">
        <v>22376832</v>
      </c>
      <c r="W757" s="153">
        <v>664924425.37</v>
      </c>
      <c r="X757" s="153">
        <v>415063932</v>
      </c>
      <c r="Y757" s="153">
        <v>319376008</v>
      </c>
      <c r="Z757" s="153">
        <v>0</v>
      </c>
      <c r="AA757" s="153">
        <v>734439940</v>
      </c>
      <c r="AB757" s="153">
        <v>376783272.44999999</v>
      </c>
      <c r="AC757" s="153">
        <v>197358770.83000001</v>
      </c>
      <c r="AD757" s="153">
        <v>0</v>
      </c>
      <c r="AE757" s="153">
        <v>574142043.27999997</v>
      </c>
      <c r="AF757" s="489">
        <v>90782382.090000004</v>
      </c>
    </row>
    <row r="758" spans="1:32">
      <c r="A758" s="487">
        <v>751</v>
      </c>
      <c r="B758" s="152">
        <v>7</v>
      </c>
      <c r="C758" s="152"/>
      <c r="D758" s="152" t="s">
        <v>3403</v>
      </c>
      <c r="E758" s="152" t="s">
        <v>1840</v>
      </c>
      <c r="F758" s="487">
        <v>80777504</v>
      </c>
      <c r="G758" s="152" t="s">
        <v>3424</v>
      </c>
      <c r="H758" s="488">
        <v>100492841.31999999</v>
      </c>
      <c r="I758" s="488">
        <v>45188351.719999999</v>
      </c>
      <c r="J758" s="152"/>
      <c r="K758" s="152">
        <v>0</v>
      </c>
      <c r="L758" s="152">
        <v>0</v>
      </c>
      <c r="M758" s="488">
        <v>219887929.87</v>
      </c>
      <c r="N758" s="153">
        <v>751</v>
      </c>
      <c r="O758" s="152" t="s">
        <v>3247</v>
      </c>
      <c r="P758" s="152" t="s">
        <v>1126</v>
      </c>
      <c r="Q758" s="152" t="s">
        <v>3425</v>
      </c>
      <c r="R758" s="488"/>
      <c r="S758" s="153">
        <f t="shared" si="11"/>
        <v>145681193.03999999</v>
      </c>
      <c r="T758" s="153">
        <v>74206736.829999998</v>
      </c>
      <c r="U758" s="153">
        <v>284992493.5</v>
      </c>
      <c r="V758" s="153">
        <v>25516133</v>
      </c>
      <c r="W758" s="153">
        <v>530396556.37</v>
      </c>
      <c r="X758" s="153">
        <v>327478683.5</v>
      </c>
      <c r="Y758" s="153">
        <v>238462297.97</v>
      </c>
      <c r="Z758" s="153">
        <v>0</v>
      </c>
      <c r="AA758" s="153">
        <v>565940981.47000003</v>
      </c>
      <c r="AB758" s="153">
        <v>272794999.85000002</v>
      </c>
      <c r="AC758" s="153">
        <v>174507483.28999999</v>
      </c>
      <c r="AD758" s="153">
        <v>0</v>
      </c>
      <c r="AE758" s="153">
        <v>447302483.13999999</v>
      </c>
      <c r="AF758" s="489">
        <v>83094073.230000004</v>
      </c>
    </row>
    <row r="759" spans="1:32">
      <c r="A759" s="487">
        <v>752</v>
      </c>
      <c r="B759" s="152">
        <v>7</v>
      </c>
      <c r="C759" s="152"/>
      <c r="D759" s="152" t="s">
        <v>3403</v>
      </c>
      <c r="E759" s="152" t="s">
        <v>1840</v>
      </c>
      <c r="F759" s="487">
        <v>80777505</v>
      </c>
      <c r="G759" s="152" t="s">
        <v>3426</v>
      </c>
      <c r="H759" s="488">
        <v>53972200.140000001</v>
      </c>
      <c r="I759" s="488">
        <v>11975030.25</v>
      </c>
      <c r="J759" s="152"/>
      <c r="K759" s="152">
        <v>0</v>
      </c>
      <c r="L759" s="152">
        <v>0</v>
      </c>
      <c r="M759" s="488">
        <v>137988113.06</v>
      </c>
      <c r="N759" s="153">
        <v>752</v>
      </c>
      <c r="O759" s="152" t="s">
        <v>3247</v>
      </c>
      <c r="P759" s="152" t="s">
        <v>1126</v>
      </c>
      <c r="Q759" s="152" t="s">
        <v>3427</v>
      </c>
      <c r="R759" s="488"/>
      <c r="S759" s="153">
        <f t="shared" si="11"/>
        <v>65947230.390000001</v>
      </c>
      <c r="T759" s="153">
        <v>72040882.670000002</v>
      </c>
      <c r="U759" s="153">
        <v>259146073.49000001</v>
      </c>
      <c r="V759" s="153">
        <v>37841187</v>
      </c>
      <c r="W759" s="153">
        <v>434975373.55000001</v>
      </c>
      <c r="X759" s="153">
        <v>293013540</v>
      </c>
      <c r="Y759" s="153">
        <v>180721670</v>
      </c>
      <c r="Z759" s="153">
        <v>0</v>
      </c>
      <c r="AA759" s="153">
        <v>473735210</v>
      </c>
      <c r="AB759" s="153">
        <v>245723277.96000001</v>
      </c>
      <c r="AC759" s="153">
        <v>106422435</v>
      </c>
      <c r="AD759" s="153">
        <v>0</v>
      </c>
      <c r="AE759" s="153">
        <v>352145712.95999998</v>
      </c>
      <c r="AF759" s="489">
        <v>82829660.590000004</v>
      </c>
    </row>
    <row r="760" spans="1:32">
      <c r="A760" s="487">
        <v>753</v>
      </c>
      <c r="B760" s="152">
        <v>7</v>
      </c>
      <c r="C760" s="152"/>
      <c r="D760" s="152" t="s">
        <v>3403</v>
      </c>
      <c r="E760" s="152" t="s">
        <v>1840</v>
      </c>
      <c r="F760" s="487">
        <v>80777506</v>
      </c>
      <c r="G760" s="152" t="s">
        <v>3428</v>
      </c>
      <c r="H760" s="488">
        <v>32148693.73</v>
      </c>
      <c r="I760" s="487">
        <v>2472820</v>
      </c>
      <c r="J760" s="152"/>
      <c r="K760" s="152">
        <v>0</v>
      </c>
      <c r="L760" s="152">
        <v>0</v>
      </c>
      <c r="M760" s="488">
        <v>118977595.61</v>
      </c>
      <c r="N760" s="153">
        <v>753</v>
      </c>
      <c r="O760" s="152" t="s">
        <v>3247</v>
      </c>
      <c r="P760" s="152" t="s">
        <v>1126</v>
      </c>
      <c r="Q760" s="152" t="s">
        <v>3429</v>
      </c>
      <c r="R760" s="488"/>
      <c r="S760" s="153">
        <f t="shared" si="11"/>
        <v>34621513.730000004</v>
      </c>
      <c r="T760" s="153">
        <v>84356081.879999995</v>
      </c>
      <c r="U760" s="153">
        <v>345562890</v>
      </c>
      <c r="V760" s="153">
        <v>22292000</v>
      </c>
      <c r="W760" s="153">
        <v>486832485.61000001</v>
      </c>
      <c r="X760" s="153">
        <v>313489010</v>
      </c>
      <c r="Y760" s="153">
        <v>197331000</v>
      </c>
      <c r="Z760" s="153">
        <v>0</v>
      </c>
      <c r="AA760" s="153">
        <v>510820010</v>
      </c>
      <c r="AB760" s="153">
        <v>274242376.47000003</v>
      </c>
      <c r="AC760" s="153">
        <v>171116103.87</v>
      </c>
      <c r="AD760" s="153">
        <v>0</v>
      </c>
      <c r="AE760" s="153">
        <v>445358480.33999997</v>
      </c>
      <c r="AF760" s="489">
        <v>41474005.270000003</v>
      </c>
    </row>
    <row r="761" spans="1:32" s="494" customFormat="1" ht="15.75" thickBot="1">
      <c r="A761" s="491" t="s">
        <v>1832</v>
      </c>
      <c r="B761" s="492"/>
      <c r="C761" s="492"/>
      <c r="D761" s="492"/>
      <c r="E761" s="492"/>
      <c r="F761" s="491"/>
      <c r="G761" s="491"/>
      <c r="H761" s="492">
        <v>75625377340.130005</v>
      </c>
      <c r="I761" s="492">
        <v>32148268009.919998</v>
      </c>
      <c r="J761" s="492"/>
      <c r="K761" s="492">
        <v>1257405492.51</v>
      </c>
      <c r="L761" s="492">
        <v>2558769713.0100002</v>
      </c>
      <c r="M761" s="492">
        <v>183732442490.62</v>
      </c>
      <c r="N761" s="488"/>
      <c r="O761" s="492"/>
      <c r="P761" s="492"/>
      <c r="Q761" s="492" t="s">
        <v>637</v>
      </c>
      <c r="R761" s="492"/>
      <c r="S761" s="153">
        <f t="shared" si="11"/>
        <v>111589820555.56999</v>
      </c>
      <c r="T761" s="153">
        <v>73400027427.559998</v>
      </c>
      <c r="U761" s="153">
        <v>283472844719.89001</v>
      </c>
      <c r="V761" s="153">
        <v>24541165094.389999</v>
      </c>
      <c r="W761" s="153">
        <v>493003857797.40997</v>
      </c>
      <c r="X761" s="153">
        <v>288170415241.09998</v>
      </c>
      <c r="Y761" s="153">
        <v>244159991251.32001</v>
      </c>
      <c r="Z761" s="153">
        <v>653249737</v>
      </c>
      <c r="AA761" s="153">
        <v>532983656229.41998</v>
      </c>
      <c r="AB761" s="153">
        <v>234873101763.54999</v>
      </c>
      <c r="AC761" s="153">
        <v>156299856848.62</v>
      </c>
      <c r="AD761" s="153">
        <v>263325610.66</v>
      </c>
      <c r="AE761" s="153">
        <v>391436284222.83002</v>
      </c>
      <c r="AF761" s="493">
        <v>101567573574.58</v>
      </c>
    </row>
    <row r="762" spans="1:32" ht="15.75" thickTop="1">
      <c r="C762" t="s">
        <v>3430</v>
      </c>
      <c r="N762" t="s">
        <v>3431</v>
      </c>
      <c r="P762" s="495"/>
      <c r="AE762" s="496"/>
    </row>
    <row r="763" spans="1:32" ht="30.75" customHeight="1">
      <c r="N763" s="396" t="s">
        <v>1355</v>
      </c>
      <c r="O763" s="732" t="s">
        <v>3432</v>
      </c>
      <c r="P763" s="732"/>
      <c r="Q763" s="732"/>
      <c r="R763" s="732"/>
      <c r="S763" s="732"/>
      <c r="T763" s="732"/>
      <c r="U763" s="732"/>
      <c r="V763" s="732"/>
      <c r="W763" s="732"/>
      <c r="X763" s="732"/>
      <c r="Y763" s="732"/>
      <c r="Z763" s="732"/>
      <c r="AA763" s="732"/>
      <c r="AB763" s="732"/>
      <c r="AC763" s="732"/>
      <c r="AD763" s="732"/>
      <c r="AE763" s="732"/>
    </row>
    <row r="764" spans="1:32">
      <c r="N764" s="732"/>
      <c r="O764" s="732"/>
      <c r="P764" s="732"/>
      <c r="Q764" s="732"/>
      <c r="R764" s="732"/>
      <c r="S764" s="732"/>
      <c r="T764" s="732"/>
      <c r="U764" s="732"/>
      <c r="V764" s="732"/>
      <c r="W764" s="732"/>
      <c r="X764" s="732"/>
      <c r="Y764" s="732"/>
      <c r="Z764" s="732"/>
    </row>
    <row r="765" spans="1:32">
      <c r="N765" s="732"/>
      <c r="O765" s="732"/>
      <c r="P765" s="732"/>
      <c r="Q765" s="732"/>
      <c r="R765" s="732"/>
      <c r="S765" s="732"/>
      <c r="T765" s="732"/>
      <c r="U765" s="732"/>
      <c r="V765" s="732"/>
      <c r="W765" s="732"/>
      <c r="X765" s="732"/>
      <c r="Y765" s="732"/>
      <c r="Z765" s="732"/>
    </row>
    <row r="766" spans="1:32">
      <c r="N766" s="732"/>
      <c r="O766" s="732"/>
      <c r="P766" s="732"/>
      <c r="Q766" s="732"/>
      <c r="R766" s="732"/>
      <c r="S766" s="732"/>
      <c r="T766" s="732"/>
      <c r="U766" s="732"/>
      <c r="V766" s="732"/>
      <c r="W766" s="732"/>
      <c r="X766" s="732"/>
      <c r="Y766" s="732"/>
      <c r="Z766" s="732"/>
    </row>
  </sheetData>
  <mergeCells count="18">
    <mergeCell ref="O763:AE763"/>
    <mergeCell ref="N764:Z766"/>
    <mergeCell ref="S6:S7"/>
    <mergeCell ref="T6:T7"/>
    <mergeCell ref="U6:V6"/>
    <mergeCell ref="W6:W7"/>
    <mergeCell ref="X6:AA6"/>
    <mergeCell ref="AB6:AE6"/>
    <mergeCell ref="A2:AE2"/>
    <mergeCell ref="N3:AE3"/>
    <mergeCell ref="N4:AE4"/>
    <mergeCell ref="A6:A7"/>
    <mergeCell ref="C6:C7"/>
    <mergeCell ref="D6:D7"/>
    <mergeCell ref="G6:G7"/>
    <mergeCell ref="O6:O7"/>
    <mergeCell ref="P6:P7"/>
    <mergeCell ref="Q6:Q7"/>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topLeftCell="B22" workbookViewId="0">
      <selection activeCell="C19" sqref="C19"/>
    </sheetView>
  </sheetViews>
  <sheetFormatPr defaultRowHeight="15"/>
  <cols>
    <col min="1" max="1" width="9.140625" hidden="1" customWidth="1"/>
    <col min="2" max="2" width="14.5703125" style="497" bestFit="1" customWidth="1"/>
    <col min="3" max="3" width="50.85546875" customWidth="1"/>
    <col min="4" max="5" width="15.7109375" bestFit="1" customWidth="1"/>
    <col min="6" max="6" width="16.140625" bestFit="1" customWidth="1"/>
  </cols>
  <sheetData>
    <row r="1" spans="1:15">
      <c r="F1" s="498" t="s">
        <v>3517</v>
      </c>
    </row>
    <row r="2" spans="1:15" s="169" customFormat="1">
      <c r="A2" s="600" t="s">
        <v>33</v>
      </c>
      <c r="B2" s="658"/>
      <c r="C2" s="658"/>
      <c r="D2" s="658"/>
      <c r="E2" s="658"/>
      <c r="F2" s="658"/>
      <c r="O2" s="499"/>
    </row>
    <row r="3" spans="1:15" s="169" customFormat="1">
      <c r="A3" s="600" t="s">
        <v>35</v>
      </c>
      <c r="B3" s="600"/>
      <c r="C3" s="600"/>
      <c r="D3" s="600"/>
      <c r="E3" s="600"/>
      <c r="F3" s="600"/>
      <c r="O3" s="499"/>
    </row>
    <row r="4" spans="1:15" s="169" customFormat="1">
      <c r="A4" s="600" t="s">
        <v>34</v>
      </c>
      <c r="B4" s="600"/>
      <c r="C4" s="600"/>
      <c r="D4" s="600"/>
      <c r="E4" s="600"/>
      <c r="F4" s="600"/>
      <c r="O4" s="499"/>
    </row>
    <row r="5" spans="1:15" s="169" customFormat="1" ht="15" customHeight="1">
      <c r="A5" s="739" t="s">
        <v>3433</v>
      </c>
      <c r="B5" s="739"/>
      <c r="C5" s="739"/>
      <c r="D5" s="739"/>
      <c r="E5" s="739"/>
      <c r="F5" s="739"/>
      <c r="O5" s="499"/>
    </row>
    <row r="6" spans="1:15" s="169" customFormat="1">
      <c r="A6" s="724" t="s">
        <v>3434</v>
      </c>
      <c r="B6" s="724"/>
      <c r="C6" s="724"/>
      <c r="D6" s="724"/>
      <c r="E6" s="724"/>
      <c r="F6" s="724"/>
      <c r="O6" s="499"/>
    </row>
    <row r="7" spans="1:15" s="158" customFormat="1">
      <c r="A7" s="500"/>
      <c r="B7" s="501"/>
      <c r="C7" s="500"/>
      <c r="D7" s="500"/>
      <c r="E7" s="500"/>
    </row>
    <row r="8" spans="1:15" s="158" customFormat="1">
      <c r="B8" s="502" t="s">
        <v>762</v>
      </c>
      <c r="C8" s="175" t="s">
        <v>770</v>
      </c>
      <c r="D8" s="175" t="s">
        <v>3435</v>
      </c>
      <c r="E8" s="175" t="s">
        <v>642</v>
      </c>
      <c r="F8" s="175" t="s">
        <v>3436</v>
      </c>
    </row>
    <row r="9" spans="1:15" s="503" customFormat="1">
      <c r="B9" s="740" t="s">
        <v>4</v>
      </c>
      <c r="C9" s="741"/>
      <c r="D9" s="504">
        <v>288170415241.09998</v>
      </c>
      <c r="E9" s="504">
        <v>234873101763.54999</v>
      </c>
      <c r="F9" s="504">
        <f>E9/D9*100</f>
        <v>81.504932269692446</v>
      </c>
    </row>
    <row r="10" spans="1:15" s="158" customFormat="1">
      <c r="B10" s="502" t="s">
        <v>777</v>
      </c>
      <c r="C10" s="175" t="s">
        <v>442</v>
      </c>
      <c r="D10" s="175">
        <v>103676902124.5</v>
      </c>
      <c r="E10" s="175">
        <v>94776884290.059998</v>
      </c>
      <c r="F10" s="175">
        <f t="shared" ref="F10:F73" si="0">E10/D10*100</f>
        <v>91.415621365931202</v>
      </c>
    </row>
    <row r="11" spans="1:15" s="158" customFormat="1">
      <c r="B11" s="502" t="s">
        <v>778</v>
      </c>
      <c r="C11" s="175" t="s">
        <v>1603</v>
      </c>
      <c r="D11" s="175">
        <v>4162070990.0300002</v>
      </c>
      <c r="E11" s="175">
        <v>3754048677.5599999</v>
      </c>
      <c r="F11" s="175">
        <f t="shared" si="0"/>
        <v>90.196651776305742</v>
      </c>
    </row>
    <row r="12" spans="1:15" s="158" customFormat="1">
      <c r="B12" s="502" t="s">
        <v>779</v>
      </c>
      <c r="C12" s="175" t="s">
        <v>445</v>
      </c>
      <c r="D12" s="175">
        <v>979004273</v>
      </c>
      <c r="E12" s="175">
        <v>694985223.67999995</v>
      </c>
      <c r="F12" s="175">
        <f t="shared" si="0"/>
        <v>70.988987775337307</v>
      </c>
    </row>
    <row r="13" spans="1:15" s="158" customFormat="1">
      <c r="B13" s="502" t="s">
        <v>843</v>
      </c>
      <c r="C13" s="175" t="s">
        <v>446</v>
      </c>
      <c r="D13" s="175">
        <v>453368232</v>
      </c>
      <c r="E13" s="175">
        <v>278039576.00999999</v>
      </c>
      <c r="F13" s="175">
        <f t="shared" si="0"/>
        <v>61.327538275774032</v>
      </c>
    </row>
    <row r="14" spans="1:15" s="158" customFormat="1">
      <c r="B14" s="502" t="s">
        <v>826</v>
      </c>
      <c r="C14" s="175" t="s">
        <v>447</v>
      </c>
      <c r="D14" s="175">
        <v>229827777.06999999</v>
      </c>
      <c r="E14" s="175">
        <v>148456140.84999999</v>
      </c>
      <c r="F14" s="175">
        <f t="shared" si="0"/>
        <v>64.594516268929425</v>
      </c>
    </row>
    <row r="15" spans="1:15" s="158" customFormat="1">
      <c r="B15" s="502" t="s">
        <v>827</v>
      </c>
      <c r="C15" s="175" t="s">
        <v>1604</v>
      </c>
      <c r="D15" s="175">
        <v>897749106.60000002</v>
      </c>
      <c r="E15" s="175">
        <v>615798669.71000004</v>
      </c>
      <c r="F15" s="175">
        <f t="shared" si="0"/>
        <v>68.593626569251995</v>
      </c>
    </row>
    <row r="16" spans="1:15" s="158" customFormat="1">
      <c r="B16" s="502" t="s">
        <v>780</v>
      </c>
      <c r="C16" s="175" t="s">
        <v>450</v>
      </c>
      <c r="D16" s="175">
        <v>1399666728.99</v>
      </c>
      <c r="E16" s="175">
        <v>1018317799.95</v>
      </c>
      <c r="F16" s="175">
        <f t="shared" si="0"/>
        <v>72.754304925488839</v>
      </c>
    </row>
    <row r="17" spans="2:6" s="158" customFormat="1">
      <c r="B17" s="502" t="s">
        <v>828</v>
      </c>
      <c r="C17" s="175" t="s">
        <v>1605</v>
      </c>
      <c r="D17" s="175">
        <v>203944236</v>
      </c>
      <c r="E17" s="175">
        <v>131623801.17</v>
      </c>
      <c r="F17" s="175">
        <f t="shared" si="0"/>
        <v>64.539113118156479</v>
      </c>
    </row>
    <row r="18" spans="2:6" s="158" customFormat="1">
      <c r="B18" s="502" t="s">
        <v>781</v>
      </c>
      <c r="C18" s="175" t="s">
        <v>452</v>
      </c>
      <c r="D18" s="175">
        <v>512777416</v>
      </c>
      <c r="E18" s="175">
        <v>401271025.43000001</v>
      </c>
      <c r="F18" s="175">
        <f t="shared" si="0"/>
        <v>78.254426366936571</v>
      </c>
    </row>
    <row r="19" spans="2:6" s="158" customFormat="1">
      <c r="B19" s="502" t="s">
        <v>829</v>
      </c>
      <c r="C19" s="175" t="s">
        <v>1606</v>
      </c>
      <c r="D19" s="175">
        <v>1405665136.02</v>
      </c>
      <c r="E19" s="175">
        <v>1026880643.29</v>
      </c>
      <c r="F19" s="175">
        <f t="shared" si="0"/>
        <v>73.053006507475146</v>
      </c>
    </row>
    <row r="20" spans="2:6" s="158" customFormat="1">
      <c r="B20" s="502">
        <v>21136</v>
      </c>
      <c r="C20" s="175" t="s">
        <v>454</v>
      </c>
      <c r="D20" s="175">
        <v>2529000</v>
      </c>
      <c r="E20" s="175">
        <v>1695200</v>
      </c>
      <c r="F20" s="175">
        <f t="shared" si="0"/>
        <v>67.030446816923686</v>
      </c>
    </row>
    <row r="21" spans="2:6" s="158" customFormat="1">
      <c r="B21" s="502" t="s">
        <v>782</v>
      </c>
      <c r="C21" s="175" t="s">
        <v>455</v>
      </c>
      <c r="D21" s="175">
        <v>1502979282.1700001</v>
      </c>
      <c r="E21" s="175">
        <v>1054650958.9400001</v>
      </c>
      <c r="F21" s="175">
        <f t="shared" si="0"/>
        <v>70.170691735503894</v>
      </c>
    </row>
    <row r="22" spans="2:6" s="158" customFormat="1">
      <c r="B22" s="502" t="s">
        <v>820</v>
      </c>
      <c r="C22" s="175" t="s">
        <v>457</v>
      </c>
      <c r="D22" s="175">
        <v>1426591337.77</v>
      </c>
      <c r="E22" s="175">
        <v>1052072852.38</v>
      </c>
      <c r="F22" s="175">
        <f t="shared" si="0"/>
        <v>73.747318136991154</v>
      </c>
    </row>
    <row r="23" spans="2:6" s="158" customFormat="1">
      <c r="B23" s="502" t="s">
        <v>783</v>
      </c>
      <c r="C23" s="175" t="s">
        <v>1607</v>
      </c>
      <c r="D23" s="175">
        <v>4549864643.3699999</v>
      </c>
      <c r="E23" s="175">
        <v>4004658752.1300001</v>
      </c>
      <c r="F23" s="175">
        <f t="shared" si="0"/>
        <v>88.017096463859289</v>
      </c>
    </row>
    <row r="24" spans="2:6" s="158" customFormat="1">
      <c r="B24" s="502" t="s">
        <v>784</v>
      </c>
      <c r="C24" s="175" t="s">
        <v>459</v>
      </c>
      <c r="D24" s="175">
        <v>451444685.06</v>
      </c>
      <c r="E24" s="175">
        <v>297404003.31999999</v>
      </c>
      <c r="F24" s="175">
        <f t="shared" si="0"/>
        <v>65.878282137815631</v>
      </c>
    </row>
    <row r="25" spans="2:6" s="158" customFormat="1">
      <c r="B25" s="502">
        <v>21211</v>
      </c>
      <c r="C25" s="175" t="s">
        <v>3437</v>
      </c>
      <c r="D25" s="175">
        <v>27265000</v>
      </c>
      <c r="E25" s="175">
        <v>9144277.5199999996</v>
      </c>
      <c r="F25" s="175">
        <f t="shared" si="0"/>
        <v>33.538520154043646</v>
      </c>
    </row>
    <row r="26" spans="2:6" s="158" customFormat="1">
      <c r="B26" s="502" t="s">
        <v>815</v>
      </c>
      <c r="C26" s="175" t="s">
        <v>1608</v>
      </c>
      <c r="D26" s="175">
        <v>88083938.400000006</v>
      </c>
      <c r="E26" s="175">
        <v>32052230.460000001</v>
      </c>
      <c r="F26" s="175">
        <f t="shared" si="0"/>
        <v>36.388280363267675</v>
      </c>
    </row>
    <row r="27" spans="2:6" s="158" customFormat="1">
      <c r="B27" s="502" t="s">
        <v>785</v>
      </c>
      <c r="C27" s="175" t="s">
        <v>1609</v>
      </c>
      <c r="D27" s="175">
        <v>55426735</v>
      </c>
      <c r="E27" s="175">
        <v>19070353.129999999</v>
      </c>
      <c r="F27" s="175">
        <f t="shared" si="0"/>
        <v>34.406416199691357</v>
      </c>
    </row>
    <row r="28" spans="2:6" s="158" customFormat="1">
      <c r="B28" s="502">
        <v>21214</v>
      </c>
      <c r="C28" s="175" t="s">
        <v>3438</v>
      </c>
      <c r="D28" s="175">
        <v>985355455.12</v>
      </c>
      <c r="E28" s="175">
        <v>720108840.15999997</v>
      </c>
      <c r="F28" s="175">
        <f t="shared" si="0"/>
        <v>73.081123813568638</v>
      </c>
    </row>
    <row r="29" spans="2:6" s="158" customFormat="1">
      <c r="B29" s="502">
        <v>21219</v>
      </c>
      <c r="C29" s="175" t="s">
        <v>3439</v>
      </c>
      <c r="D29" s="175">
        <v>890453521</v>
      </c>
      <c r="E29" s="175">
        <v>335172803.32999998</v>
      </c>
      <c r="F29" s="175">
        <f t="shared" si="0"/>
        <v>37.640684822447909</v>
      </c>
    </row>
    <row r="30" spans="2:6" s="158" customFormat="1">
      <c r="B30" s="502" t="s">
        <v>1610</v>
      </c>
      <c r="C30" s="175" t="s">
        <v>1611</v>
      </c>
      <c r="D30" s="175">
        <v>2295000</v>
      </c>
      <c r="E30" s="175">
        <v>1061391</v>
      </c>
      <c r="F30" s="175">
        <f t="shared" si="0"/>
        <v>46.24797385620915</v>
      </c>
    </row>
    <row r="31" spans="2:6" s="158" customFormat="1">
      <c r="B31" s="502" t="s">
        <v>831</v>
      </c>
      <c r="C31" s="175" t="s">
        <v>1612</v>
      </c>
      <c r="D31" s="175">
        <v>5168000</v>
      </c>
      <c r="E31" s="175">
        <v>269720</v>
      </c>
      <c r="F31" s="175">
        <f t="shared" si="0"/>
        <v>5.2190402476780191</v>
      </c>
    </row>
    <row r="32" spans="2:6" s="158" customFormat="1">
      <c r="B32" s="502">
        <v>21224</v>
      </c>
      <c r="C32" s="175" t="s">
        <v>3440</v>
      </c>
      <c r="D32" s="175">
        <v>5056611</v>
      </c>
      <c r="E32" s="175">
        <v>1535624</v>
      </c>
      <c r="F32" s="175">
        <f t="shared" si="0"/>
        <v>30.368640182129891</v>
      </c>
    </row>
    <row r="33" spans="2:6" s="158" customFormat="1">
      <c r="B33" s="502">
        <v>21229</v>
      </c>
      <c r="C33" s="175" t="s">
        <v>3441</v>
      </c>
      <c r="D33" s="175">
        <v>5590480</v>
      </c>
      <c r="E33" s="175">
        <v>2877544.98</v>
      </c>
      <c r="F33" s="175">
        <f t="shared" si="0"/>
        <v>51.472234584507945</v>
      </c>
    </row>
    <row r="34" spans="2:6" s="158" customFormat="1">
      <c r="B34" s="502" t="s">
        <v>786</v>
      </c>
      <c r="C34" s="175" t="s">
        <v>471</v>
      </c>
      <c r="D34" s="175">
        <v>584268838.88999999</v>
      </c>
      <c r="E34" s="175">
        <v>377034282.54000002</v>
      </c>
      <c r="F34" s="175">
        <f t="shared" si="0"/>
        <v>64.530958600546569</v>
      </c>
    </row>
    <row r="35" spans="2:6" s="158" customFormat="1">
      <c r="B35" s="502" t="s">
        <v>787</v>
      </c>
      <c r="C35" s="175" t="s">
        <v>472</v>
      </c>
      <c r="D35" s="175">
        <v>908041144</v>
      </c>
      <c r="E35" s="175">
        <v>639139592.17999995</v>
      </c>
      <c r="F35" s="175">
        <f t="shared" si="0"/>
        <v>70.386633513602106</v>
      </c>
    </row>
    <row r="36" spans="2:6" s="158" customFormat="1">
      <c r="B36" s="502">
        <v>22113</v>
      </c>
      <c r="C36" s="175" t="s">
        <v>3442</v>
      </c>
      <c r="D36" s="175">
        <v>211665347.25999999</v>
      </c>
      <c r="E36" s="175">
        <v>145828731.52000001</v>
      </c>
      <c r="F36" s="175">
        <f t="shared" si="0"/>
        <v>68.895893167090179</v>
      </c>
    </row>
    <row r="37" spans="2:6" s="158" customFormat="1">
      <c r="B37" s="502" t="s">
        <v>788</v>
      </c>
      <c r="C37" s="175" t="s">
        <v>1613</v>
      </c>
      <c r="D37" s="175">
        <v>458791082.10000002</v>
      </c>
      <c r="E37" s="175">
        <v>353682062.35000002</v>
      </c>
      <c r="F37" s="175">
        <f t="shared" si="0"/>
        <v>77.090003740070529</v>
      </c>
    </row>
    <row r="38" spans="2:6" s="158" customFormat="1">
      <c r="B38" s="502" t="s">
        <v>789</v>
      </c>
      <c r="C38" s="175" t="s">
        <v>1614</v>
      </c>
      <c r="D38" s="175">
        <v>1699740760.3599999</v>
      </c>
      <c r="E38" s="175">
        <v>1453809640.1600001</v>
      </c>
      <c r="F38" s="175">
        <f t="shared" si="0"/>
        <v>85.53125712253248</v>
      </c>
    </row>
    <row r="39" spans="2:6" s="158" customFormat="1">
      <c r="B39" s="502" t="s">
        <v>790</v>
      </c>
      <c r="C39" s="175" t="s">
        <v>1615</v>
      </c>
      <c r="D39" s="175">
        <v>1352751683.76</v>
      </c>
      <c r="E39" s="175">
        <v>1164969893.55</v>
      </c>
      <c r="F39" s="175">
        <f t="shared" si="0"/>
        <v>86.118532139759978</v>
      </c>
    </row>
    <row r="40" spans="2:6" s="158" customFormat="1">
      <c r="B40" s="502" t="s">
        <v>791</v>
      </c>
      <c r="C40" s="175" t="s">
        <v>1616</v>
      </c>
      <c r="D40" s="175">
        <v>458659074.89999998</v>
      </c>
      <c r="E40" s="175">
        <v>244433795.81</v>
      </c>
      <c r="F40" s="175">
        <f t="shared" si="0"/>
        <v>53.293134091654714</v>
      </c>
    </row>
    <row r="41" spans="2:6" s="158" customFormat="1">
      <c r="B41" s="502" t="s">
        <v>792</v>
      </c>
      <c r="C41" s="175" t="s">
        <v>1617</v>
      </c>
      <c r="D41" s="175">
        <v>860696481.41999996</v>
      </c>
      <c r="E41" s="175">
        <v>592631868.69000006</v>
      </c>
      <c r="F41" s="175">
        <f t="shared" si="0"/>
        <v>68.854919415060252</v>
      </c>
    </row>
    <row r="42" spans="2:6" s="158" customFormat="1">
      <c r="B42" s="502" t="s">
        <v>793</v>
      </c>
      <c r="C42" s="175" t="s">
        <v>1618</v>
      </c>
      <c r="D42" s="175">
        <v>803399565.49000001</v>
      </c>
      <c r="E42" s="175">
        <v>534288755.75999999</v>
      </c>
      <c r="F42" s="175">
        <f t="shared" si="0"/>
        <v>66.503490754831674</v>
      </c>
    </row>
    <row r="43" spans="2:6" s="158" customFormat="1">
      <c r="B43" s="502" t="s">
        <v>794</v>
      </c>
      <c r="C43" s="175" t="s">
        <v>1619</v>
      </c>
      <c r="D43" s="175">
        <v>217939611.40000001</v>
      </c>
      <c r="E43" s="175">
        <v>138296490.87</v>
      </c>
      <c r="F43" s="175">
        <f t="shared" si="0"/>
        <v>63.456335441552504</v>
      </c>
    </row>
    <row r="44" spans="2:6" s="158" customFormat="1">
      <c r="B44" s="502" t="s">
        <v>795</v>
      </c>
      <c r="C44" s="175" t="s">
        <v>486</v>
      </c>
      <c r="D44" s="175">
        <v>3970598681.9699998</v>
      </c>
      <c r="E44" s="175">
        <v>3487891914.6799998</v>
      </c>
      <c r="F44" s="175">
        <f t="shared" si="0"/>
        <v>87.8429726609765</v>
      </c>
    </row>
    <row r="45" spans="2:6" s="158" customFormat="1">
      <c r="B45" s="502" t="s">
        <v>894</v>
      </c>
      <c r="C45" s="175" t="s">
        <v>1620</v>
      </c>
      <c r="D45" s="175">
        <v>54141875</v>
      </c>
      <c r="E45" s="175">
        <v>39307360.25</v>
      </c>
      <c r="F45" s="175">
        <f t="shared" si="0"/>
        <v>72.600663072714042</v>
      </c>
    </row>
    <row r="46" spans="2:6" s="158" customFormat="1">
      <c r="B46" s="502" t="s">
        <v>821</v>
      </c>
      <c r="C46" s="175" t="s">
        <v>488</v>
      </c>
      <c r="D46" s="175">
        <v>1034456729</v>
      </c>
      <c r="E46" s="175">
        <v>877188105.12</v>
      </c>
      <c r="F46" s="175">
        <f t="shared" si="0"/>
        <v>84.796983820480321</v>
      </c>
    </row>
    <row r="47" spans="2:6" s="158" customFormat="1">
      <c r="B47" s="502" t="s">
        <v>796</v>
      </c>
      <c r="C47" s="175" t="s">
        <v>1621</v>
      </c>
      <c r="D47" s="175">
        <v>231724232</v>
      </c>
      <c r="E47" s="175">
        <v>147915231.31999999</v>
      </c>
      <c r="F47" s="175">
        <f t="shared" si="0"/>
        <v>63.832439984092815</v>
      </c>
    </row>
    <row r="48" spans="2:6" s="158" customFormat="1">
      <c r="B48" s="502" t="s">
        <v>797</v>
      </c>
      <c r="C48" s="175" t="s">
        <v>490</v>
      </c>
      <c r="D48" s="175">
        <v>1850168857.4200001</v>
      </c>
      <c r="E48" s="175">
        <v>1610539927.4400001</v>
      </c>
      <c r="F48" s="175">
        <f t="shared" si="0"/>
        <v>87.048267026061893</v>
      </c>
    </row>
    <row r="49" spans="2:6" s="158" customFormat="1">
      <c r="B49" s="502" t="s">
        <v>798</v>
      </c>
      <c r="C49" s="175" t="s">
        <v>491</v>
      </c>
      <c r="D49" s="175">
        <v>1584761770.25</v>
      </c>
      <c r="E49" s="175">
        <v>1317944676.03</v>
      </c>
      <c r="F49" s="175">
        <f t="shared" si="0"/>
        <v>83.163583370773196</v>
      </c>
    </row>
    <row r="50" spans="2:6" s="158" customFormat="1">
      <c r="B50" s="502" t="s">
        <v>822</v>
      </c>
      <c r="C50" s="175" t="s">
        <v>1622</v>
      </c>
      <c r="D50" s="175">
        <v>2803790955.52</v>
      </c>
      <c r="E50" s="175">
        <v>1959759009.0699999</v>
      </c>
      <c r="F50" s="175">
        <f t="shared" si="0"/>
        <v>69.896759072273156</v>
      </c>
    </row>
    <row r="51" spans="2:6" s="158" customFormat="1">
      <c r="B51" s="502" t="s">
        <v>816</v>
      </c>
      <c r="C51" s="175" t="s">
        <v>1623</v>
      </c>
      <c r="D51" s="175">
        <v>833946995.75999999</v>
      </c>
      <c r="E51" s="175">
        <v>436205897.26999998</v>
      </c>
      <c r="F51" s="175">
        <f t="shared" si="0"/>
        <v>52.306189660467929</v>
      </c>
    </row>
    <row r="52" spans="2:6" s="158" customFormat="1">
      <c r="B52" s="502" t="s">
        <v>799</v>
      </c>
      <c r="C52" s="175" t="s">
        <v>496</v>
      </c>
      <c r="D52" s="175">
        <v>8750669355.1800003</v>
      </c>
      <c r="E52" s="175">
        <v>7570349814.79</v>
      </c>
      <c r="F52" s="175">
        <f t="shared" si="0"/>
        <v>86.511665651138969</v>
      </c>
    </row>
    <row r="53" spans="2:6" s="158" customFormat="1">
      <c r="B53" s="502">
        <v>22414</v>
      </c>
      <c r="C53" s="175" t="s">
        <v>3443</v>
      </c>
      <c r="D53" s="175">
        <v>626304680</v>
      </c>
      <c r="E53" s="175">
        <v>449880667.99000001</v>
      </c>
      <c r="F53" s="175">
        <f t="shared" si="0"/>
        <v>71.830960610097947</v>
      </c>
    </row>
    <row r="54" spans="2:6" s="158" customFormat="1">
      <c r="B54" s="502" t="s">
        <v>800</v>
      </c>
      <c r="C54" s="175" t="s">
        <v>1624</v>
      </c>
      <c r="D54" s="175">
        <v>2527740909.96</v>
      </c>
      <c r="E54" s="175">
        <v>1979481824.1400001</v>
      </c>
      <c r="F54" s="175">
        <f t="shared" si="0"/>
        <v>78.310313226339488</v>
      </c>
    </row>
    <row r="55" spans="2:6" s="158" customFormat="1">
      <c r="B55" s="502" t="s">
        <v>810</v>
      </c>
      <c r="C55" s="175" t="s">
        <v>500</v>
      </c>
      <c r="D55" s="175">
        <v>396660363.06999999</v>
      </c>
      <c r="E55" s="175">
        <v>151752728.19</v>
      </c>
      <c r="F55" s="175">
        <f t="shared" si="0"/>
        <v>38.257598267568696</v>
      </c>
    </row>
    <row r="56" spans="2:6" s="158" customFormat="1">
      <c r="B56" s="502" t="s">
        <v>832</v>
      </c>
      <c r="C56" s="175" t="s">
        <v>501</v>
      </c>
      <c r="D56" s="175">
        <v>2411276204.23</v>
      </c>
      <c r="E56" s="175">
        <v>1345262077.3099999</v>
      </c>
      <c r="F56" s="175">
        <f t="shared" si="0"/>
        <v>55.790459630881919</v>
      </c>
    </row>
    <row r="57" spans="2:6" s="158" customFormat="1">
      <c r="B57" s="502" t="s">
        <v>880</v>
      </c>
      <c r="C57" s="175" t="s">
        <v>1625</v>
      </c>
      <c r="D57" s="175">
        <v>926536693.22000003</v>
      </c>
      <c r="E57" s="175">
        <v>638161977.14999998</v>
      </c>
      <c r="F57" s="175">
        <f t="shared" si="0"/>
        <v>68.876060907225465</v>
      </c>
    </row>
    <row r="58" spans="2:6" s="158" customFormat="1">
      <c r="B58" s="502" t="s">
        <v>801</v>
      </c>
      <c r="C58" s="175" t="s">
        <v>1626</v>
      </c>
      <c r="D58" s="175">
        <v>55530196458.970001</v>
      </c>
      <c r="E58" s="175">
        <v>38514969322.25</v>
      </c>
      <c r="F58" s="175">
        <f t="shared" si="0"/>
        <v>69.358604467945355</v>
      </c>
    </row>
    <row r="59" spans="2:6" s="158" customFormat="1">
      <c r="B59" s="502" t="s">
        <v>811</v>
      </c>
      <c r="C59" s="175" t="s">
        <v>1627</v>
      </c>
      <c r="D59" s="175">
        <v>9031587267.5200005</v>
      </c>
      <c r="E59" s="175">
        <v>6327821755.8000002</v>
      </c>
      <c r="F59" s="175">
        <f t="shared" si="0"/>
        <v>70.063229954678476</v>
      </c>
    </row>
    <row r="60" spans="2:6" s="158" customFormat="1">
      <c r="B60" s="502" t="s">
        <v>812</v>
      </c>
      <c r="C60" s="175" t="s">
        <v>507</v>
      </c>
      <c r="D60" s="175">
        <v>1414734168.97</v>
      </c>
      <c r="E60" s="175">
        <v>999756912.49000001</v>
      </c>
      <c r="F60" s="175">
        <f t="shared" si="0"/>
        <v>70.667474810329551</v>
      </c>
    </row>
    <row r="61" spans="2:6" s="158" customFormat="1">
      <c r="B61" s="502" t="s">
        <v>802</v>
      </c>
      <c r="C61" s="175" t="s">
        <v>508</v>
      </c>
      <c r="D61" s="175">
        <v>1381533055.52</v>
      </c>
      <c r="E61" s="175">
        <v>1052021182.66</v>
      </c>
      <c r="F61" s="175">
        <f t="shared" si="0"/>
        <v>76.148824558093992</v>
      </c>
    </row>
    <row r="62" spans="2:6" s="158" customFormat="1">
      <c r="B62" s="502" t="s">
        <v>803</v>
      </c>
      <c r="C62" s="175" t="s">
        <v>1628</v>
      </c>
      <c r="D62" s="175">
        <v>85319979</v>
      </c>
      <c r="E62" s="175">
        <v>32327599.949999999</v>
      </c>
      <c r="F62" s="175">
        <f t="shared" si="0"/>
        <v>37.889835802702201</v>
      </c>
    </row>
    <row r="63" spans="2:6" s="158" customFormat="1">
      <c r="B63" s="502" t="s">
        <v>844</v>
      </c>
      <c r="C63" s="175" t="s">
        <v>510</v>
      </c>
      <c r="D63" s="175">
        <v>138945455.53999999</v>
      </c>
      <c r="E63" s="175">
        <v>79594276.620000005</v>
      </c>
      <c r="F63" s="175">
        <f t="shared" si="0"/>
        <v>57.284548321975301</v>
      </c>
    </row>
    <row r="64" spans="2:6" s="158" customFormat="1">
      <c r="B64" s="502" t="s">
        <v>804</v>
      </c>
      <c r="C64" s="175" t="s">
        <v>765</v>
      </c>
      <c r="D64" s="175">
        <v>6149971594.75</v>
      </c>
      <c r="E64" s="175">
        <v>4910308958.4499998</v>
      </c>
      <c r="F64" s="175">
        <f t="shared" si="0"/>
        <v>79.84279086169677</v>
      </c>
    </row>
    <row r="65" spans="2:6" s="158" customFormat="1">
      <c r="B65" s="502">
        <v>22721</v>
      </c>
      <c r="C65" s="175" t="s">
        <v>3444</v>
      </c>
      <c r="D65" s="175">
        <v>545349133</v>
      </c>
      <c r="E65" s="175">
        <v>428577360.33999997</v>
      </c>
      <c r="F65" s="175">
        <f t="shared" si="0"/>
        <v>78.587703620682191</v>
      </c>
    </row>
    <row r="66" spans="2:6" s="158" customFormat="1">
      <c r="B66" s="502" t="s">
        <v>1629</v>
      </c>
      <c r="C66" s="175" t="s">
        <v>1630</v>
      </c>
      <c r="D66" s="175">
        <v>3804000</v>
      </c>
      <c r="E66" s="175">
        <v>1811791</v>
      </c>
      <c r="F66" s="175">
        <f t="shared" si="0"/>
        <v>47.628575184016825</v>
      </c>
    </row>
    <row r="67" spans="2:6" s="158" customFormat="1">
      <c r="B67" s="502">
        <v>24111</v>
      </c>
      <c r="C67" s="175" t="s">
        <v>3445</v>
      </c>
      <c r="D67" s="175">
        <v>34979000</v>
      </c>
      <c r="E67" s="175">
        <v>5979000</v>
      </c>
      <c r="F67" s="175">
        <f t="shared" si="0"/>
        <v>17.09311301066354</v>
      </c>
    </row>
    <row r="68" spans="2:6" s="158" customFormat="1">
      <c r="B68" s="502" t="s">
        <v>936</v>
      </c>
      <c r="C68" s="175" t="s">
        <v>3446</v>
      </c>
      <c r="D68" s="175">
        <v>223560052.16</v>
      </c>
      <c r="E68" s="175">
        <v>184417551.65000001</v>
      </c>
      <c r="F68" s="175">
        <f t="shared" si="0"/>
        <v>82.491281366321189</v>
      </c>
    </row>
    <row r="69" spans="2:6" s="158" customFormat="1">
      <c r="B69" s="502">
        <v>24212</v>
      </c>
      <c r="C69" s="175" t="s">
        <v>3447</v>
      </c>
      <c r="D69" s="175">
        <v>12135000</v>
      </c>
      <c r="E69" s="175">
        <v>6973889.4100000001</v>
      </c>
      <c r="F69" s="175">
        <f t="shared" si="0"/>
        <v>57.469216398846314</v>
      </c>
    </row>
    <row r="70" spans="2:6" s="158" customFormat="1">
      <c r="B70" s="502">
        <v>24213</v>
      </c>
      <c r="C70" s="175" t="s">
        <v>3448</v>
      </c>
      <c r="D70" s="175">
        <v>14200000</v>
      </c>
      <c r="E70" s="175">
        <v>139992</v>
      </c>
      <c r="F70" s="175">
        <f t="shared" si="0"/>
        <v>0.98585915492957754</v>
      </c>
    </row>
    <row r="71" spans="2:6" s="158" customFormat="1">
      <c r="B71" s="502" t="s">
        <v>1632</v>
      </c>
      <c r="C71" s="175" t="s">
        <v>1633</v>
      </c>
      <c r="D71" s="175">
        <v>894140</v>
      </c>
      <c r="E71" s="175">
        <v>893910</v>
      </c>
      <c r="F71" s="175">
        <f t="shared" si="0"/>
        <v>99.974276958865502</v>
      </c>
    </row>
    <row r="72" spans="2:6" s="158" customFormat="1">
      <c r="B72" s="502">
        <v>24312</v>
      </c>
      <c r="C72" s="175" t="s">
        <v>3449</v>
      </c>
      <c r="D72" s="175">
        <v>6605000</v>
      </c>
      <c r="E72" s="175">
        <v>4458867.9800000004</v>
      </c>
      <c r="F72" s="175">
        <f t="shared" si="0"/>
        <v>67.507463739591216</v>
      </c>
    </row>
    <row r="73" spans="2:6" s="158" customFormat="1">
      <c r="B73" s="502">
        <v>25111</v>
      </c>
      <c r="C73" s="175" t="s">
        <v>3450</v>
      </c>
      <c r="D73" s="175">
        <v>127839900</v>
      </c>
      <c r="E73" s="175">
        <v>102280001.52</v>
      </c>
      <c r="F73" s="175">
        <f t="shared" si="0"/>
        <v>80.006321594431782</v>
      </c>
    </row>
    <row r="74" spans="2:6" s="158" customFormat="1">
      <c r="B74" s="502">
        <v>25112</v>
      </c>
      <c r="C74" s="175" t="s">
        <v>3451</v>
      </c>
      <c r="D74" s="175">
        <v>69528000</v>
      </c>
      <c r="E74" s="175">
        <v>51542509.020000003</v>
      </c>
      <c r="F74" s="175">
        <f t="shared" ref="F74:F137" si="1">E74/D74*100</f>
        <v>74.13201734552986</v>
      </c>
    </row>
    <row r="75" spans="2:6" s="158" customFormat="1">
      <c r="B75" s="502">
        <v>25121</v>
      </c>
      <c r="C75" s="175" t="s">
        <v>3452</v>
      </c>
      <c r="D75" s="175">
        <v>12422500</v>
      </c>
      <c r="E75" s="175">
        <v>7206560</v>
      </c>
      <c r="F75" s="175">
        <f t="shared" si="1"/>
        <v>58.012155363252162</v>
      </c>
    </row>
    <row r="76" spans="2:6" s="158" customFormat="1">
      <c r="B76" s="502">
        <v>25122</v>
      </c>
      <c r="C76" s="175" t="s">
        <v>3453</v>
      </c>
      <c r="D76" s="175">
        <v>5940000</v>
      </c>
      <c r="E76" s="175">
        <v>3090075</v>
      </c>
      <c r="F76" s="175">
        <f t="shared" si="1"/>
        <v>52.021464646464644</v>
      </c>
    </row>
    <row r="77" spans="2:6" s="158" customFormat="1">
      <c r="B77" s="502">
        <v>25211</v>
      </c>
      <c r="C77" s="175" t="s">
        <v>3454</v>
      </c>
      <c r="D77" s="175">
        <v>63726000</v>
      </c>
      <c r="E77" s="175">
        <v>7430552.0999999996</v>
      </c>
      <c r="F77" s="175">
        <f t="shared" si="1"/>
        <v>11.660157706430656</v>
      </c>
    </row>
    <row r="78" spans="2:6" s="158" customFormat="1">
      <c r="B78" s="502">
        <v>25212</v>
      </c>
      <c r="C78" s="175" t="s">
        <v>3455</v>
      </c>
      <c r="D78" s="175">
        <v>19146000</v>
      </c>
      <c r="E78" s="175">
        <v>15047324.949999999</v>
      </c>
      <c r="F78" s="175">
        <f t="shared" si="1"/>
        <v>78.592525592813118</v>
      </c>
    </row>
    <row r="79" spans="2:6" s="158" customFormat="1">
      <c r="B79" s="502">
        <v>25221</v>
      </c>
      <c r="C79" s="175" t="s">
        <v>3456</v>
      </c>
      <c r="D79" s="175">
        <v>40052073</v>
      </c>
      <c r="E79" s="175">
        <v>32586034</v>
      </c>
      <c r="F79" s="175">
        <f t="shared" si="1"/>
        <v>81.359169599036733</v>
      </c>
    </row>
    <row r="80" spans="2:6" s="158" customFormat="1">
      <c r="B80" s="502">
        <v>25222</v>
      </c>
      <c r="C80" s="175" t="s">
        <v>3457</v>
      </c>
      <c r="D80" s="175">
        <v>34536750</v>
      </c>
      <c r="E80" s="175">
        <v>19303138</v>
      </c>
      <c r="F80" s="175">
        <f t="shared" si="1"/>
        <v>55.891587946173281</v>
      </c>
    </row>
    <row r="81" spans="2:6" s="158" customFormat="1">
      <c r="B81" s="502">
        <v>25311</v>
      </c>
      <c r="C81" s="175" t="s">
        <v>1636</v>
      </c>
      <c r="D81" s="175">
        <v>14887306243.5</v>
      </c>
      <c r="E81" s="175">
        <v>13028907572.559999</v>
      </c>
      <c r="F81" s="175">
        <f t="shared" si="1"/>
        <v>87.51689096372688</v>
      </c>
    </row>
    <row r="82" spans="2:6" s="158" customFormat="1">
      <c r="B82" s="502">
        <v>25312</v>
      </c>
      <c r="C82" s="175" t="s">
        <v>1638</v>
      </c>
      <c r="D82" s="175">
        <v>1033182349</v>
      </c>
      <c r="E82" s="175">
        <v>794726438.74000001</v>
      </c>
      <c r="F82" s="175">
        <f t="shared" si="1"/>
        <v>76.920249316028531</v>
      </c>
    </row>
    <row r="83" spans="2:6" s="158" customFormat="1">
      <c r="B83" s="502">
        <v>25313</v>
      </c>
      <c r="C83" s="175" t="s">
        <v>3458</v>
      </c>
      <c r="D83" s="175">
        <v>164579789</v>
      </c>
      <c r="E83" s="175">
        <v>118338658.98</v>
      </c>
      <c r="F83" s="175">
        <f t="shared" si="1"/>
        <v>71.903518469087359</v>
      </c>
    </row>
    <row r="84" spans="2:6" s="158" customFormat="1">
      <c r="B84" s="502">
        <v>25314</v>
      </c>
      <c r="C84" s="175" t="s">
        <v>3459</v>
      </c>
      <c r="D84" s="175">
        <v>285787538.66000003</v>
      </c>
      <c r="E84" s="175">
        <v>186218776.53</v>
      </c>
      <c r="F84" s="175">
        <f t="shared" si="1"/>
        <v>65.15986575311932</v>
      </c>
    </row>
    <row r="85" spans="2:6" s="158" customFormat="1">
      <c r="B85" s="502">
        <v>25315</v>
      </c>
      <c r="C85" s="175" t="s">
        <v>1639</v>
      </c>
      <c r="D85" s="175">
        <v>1106550758.6800001</v>
      </c>
      <c r="E85" s="175">
        <v>647833456.75</v>
      </c>
      <c r="F85" s="175">
        <f t="shared" si="1"/>
        <v>58.545299586871003</v>
      </c>
    </row>
    <row r="86" spans="2:6" s="158" customFormat="1">
      <c r="B86" s="502">
        <v>26111</v>
      </c>
      <c r="C86" s="175" t="s">
        <v>3460</v>
      </c>
      <c r="D86" s="175">
        <v>4380000</v>
      </c>
      <c r="E86" s="175">
        <v>767691.84</v>
      </c>
      <c r="F86" s="175">
        <f t="shared" si="1"/>
        <v>17.527210958904107</v>
      </c>
    </row>
    <row r="87" spans="2:6" s="158" customFormat="1">
      <c r="B87" s="502">
        <v>26121</v>
      </c>
      <c r="C87" s="175" t="s">
        <v>3461</v>
      </c>
      <c r="D87" s="175">
        <v>8000</v>
      </c>
      <c r="E87" s="175">
        <v>8000</v>
      </c>
      <c r="F87" s="175">
        <f t="shared" si="1"/>
        <v>100</v>
      </c>
    </row>
    <row r="88" spans="2:6" s="158" customFormat="1">
      <c r="B88" s="502">
        <v>26211</v>
      </c>
      <c r="C88" s="175" t="s">
        <v>532</v>
      </c>
      <c r="D88" s="175">
        <v>2419000</v>
      </c>
      <c r="E88" s="175">
        <v>1567646</v>
      </c>
      <c r="F88" s="175">
        <f t="shared" si="1"/>
        <v>64.80553947912361</v>
      </c>
    </row>
    <row r="89" spans="2:6" s="158" customFormat="1">
      <c r="B89" s="502" t="s">
        <v>926</v>
      </c>
      <c r="C89" s="175" t="s">
        <v>1640</v>
      </c>
      <c r="D89" s="175">
        <v>192204176</v>
      </c>
      <c r="E89" s="175">
        <v>162881839.69999999</v>
      </c>
      <c r="F89" s="175">
        <f t="shared" si="1"/>
        <v>84.744173144292134</v>
      </c>
    </row>
    <row r="90" spans="2:6" s="158" customFormat="1">
      <c r="B90" s="502">
        <v>26312</v>
      </c>
      <c r="C90" s="175" t="s">
        <v>3462</v>
      </c>
      <c r="D90" s="175">
        <v>5200172834.5200005</v>
      </c>
      <c r="E90" s="175">
        <v>4532014974.2399998</v>
      </c>
      <c r="F90" s="175">
        <f t="shared" si="1"/>
        <v>87.151237438790346</v>
      </c>
    </row>
    <row r="91" spans="2:6" s="158" customFormat="1">
      <c r="B91" s="502">
        <v>26321</v>
      </c>
      <c r="C91" s="175" t="s">
        <v>3463</v>
      </c>
      <c r="D91" s="175">
        <v>114986000</v>
      </c>
      <c r="E91" s="175">
        <v>113425785.3</v>
      </c>
      <c r="F91" s="175">
        <f t="shared" si="1"/>
        <v>98.643126380602851</v>
      </c>
    </row>
    <row r="92" spans="2:6" s="158" customFormat="1">
      <c r="B92" s="502">
        <v>26322</v>
      </c>
      <c r="C92" s="175" t="s">
        <v>3464</v>
      </c>
      <c r="D92" s="175">
        <v>1400512792</v>
      </c>
      <c r="E92" s="175">
        <v>1099234460.4100001</v>
      </c>
      <c r="F92" s="175">
        <f t="shared" si="1"/>
        <v>78.487998588020048</v>
      </c>
    </row>
    <row r="93" spans="2:6" s="158" customFormat="1">
      <c r="B93" s="502" t="s">
        <v>867</v>
      </c>
      <c r="C93" s="175" t="s">
        <v>1643</v>
      </c>
      <c r="D93" s="175">
        <v>712136760</v>
      </c>
      <c r="E93" s="175">
        <v>644590279.78999996</v>
      </c>
      <c r="F93" s="175">
        <f t="shared" si="1"/>
        <v>90.514956676299079</v>
      </c>
    </row>
    <row r="94" spans="2:6" s="158" customFormat="1">
      <c r="B94" s="502" t="s">
        <v>833</v>
      </c>
      <c r="C94" s="175" t="s">
        <v>1644</v>
      </c>
      <c r="D94" s="175">
        <v>4723481900</v>
      </c>
      <c r="E94" s="175">
        <v>4333966744.25</v>
      </c>
      <c r="F94" s="175">
        <f t="shared" si="1"/>
        <v>91.753643519836501</v>
      </c>
    </row>
    <row r="95" spans="2:6" s="158" customFormat="1">
      <c r="B95" s="502" t="s">
        <v>883</v>
      </c>
      <c r="C95" s="175" t="s">
        <v>1645</v>
      </c>
      <c r="D95" s="175">
        <v>2098734662</v>
      </c>
      <c r="E95" s="175">
        <v>1770788750.53</v>
      </c>
      <c r="F95" s="175">
        <f t="shared" si="1"/>
        <v>84.374112773384979</v>
      </c>
    </row>
    <row r="96" spans="2:6" s="158" customFormat="1">
      <c r="B96" s="502" t="s">
        <v>915</v>
      </c>
      <c r="C96" s="175" t="s">
        <v>1646</v>
      </c>
      <c r="D96" s="175">
        <v>99059000</v>
      </c>
      <c r="E96" s="175">
        <v>94690506</v>
      </c>
      <c r="F96" s="175">
        <f t="shared" si="1"/>
        <v>95.590007975045182</v>
      </c>
    </row>
    <row r="97" spans="2:6" s="158" customFormat="1">
      <c r="B97" s="502" t="s">
        <v>834</v>
      </c>
      <c r="C97" s="175" t="s">
        <v>1647</v>
      </c>
      <c r="D97" s="175">
        <v>499847001</v>
      </c>
      <c r="E97" s="175">
        <v>293294122.33999997</v>
      </c>
      <c r="F97" s="175">
        <f t="shared" si="1"/>
        <v>58.676779445156654</v>
      </c>
    </row>
    <row r="98" spans="2:6" s="158" customFormat="1">
      <c r="B98" s="502" t="s">
        <v>896</v>
      </c>
      <c r="C98" s="175" t="s">
        <v>1648</v>
      </c>
      <c r="D98" s="175">
        <v>399194054</v>
      </c>
      <c r="E98" s="175">
        <v>331349139.48000002</v>
      </c>
      <c r="F98" s="175">
        <f t="shared" si="1"/>
        <v>83.004527787881329</v>
      </c>
    </row>
    <row r="99" spans="2:6" s="158" customFormat="1">
      <c r="B99" s="502" t="s">
        <v>904</v>
      </c>
      <c r="C99" s="175" t="s">
        <v>554</v>
      </c>
      <c r="D99" s="175">
        <v>1694000957</v>
      </c>
      <c r="E99" s="175">
        <v>779421434.19000006</v>
      </c>
      <c r="F99" s="175">
        <f t="shared" si="1"/>
        <v>46.010684407777461</v>
      </c>
    </row>
    <row r="100" spans="2:6" s="158" customFormat="1">
      <c r="B100" s="502" t="s">
        <v>874</v>
      </c>
      <c r="C100" s="175" t="s">
        <v>1649</v>
      </c>
      <c r="D100" s="175">
        <v>1171642755</v>
      </c>
      <c r="E100" s="175">
        <v>868898059.44000006</v>
      </c>
      <c r="F100" s="175">
        <f t="shared" si="1"/>
        <v>74.160665077470654</v>
      </c>
    </row>
    <row r="101" spans="2:6" s="158" customFormat="1">
      <c r="B101" s="502" t="s">
        <v>897</v>
      </c>
      <c r="C101" s="175" t="s">
        <v>559</v>
      </c>
      <c r="D101" s="175">
        <v>1198453977.8599999</v>
      </c>
      <c r="E101" s="175">
        <v>943333319.71000004</v>
      </c>
      <c r="F101" s="175">
        <f t="shared" si="1"/>
        <v>78.712519390560828</v>
      </c>
    </row>
    <row r="102" spans="2:6" s="158" customFormat="1">
      <c r="B102" s="502" t="s">
        <v>902</v>
      </c>
      <c r="C102" s="175" t="s">
        <v>1650</v>
      </c>
      <c r="D102" s="175">
        <v>3051649825.6399999</v>
      </c>
      <c r="E102" s="175">
        <v>2258948358.4400001</v>
      </c>
      <c r="F102" s="175">
        <f t="shared" si="1"/>
        <v>74.023839152850627</v>
      </c>
    </row>
    <row r="103" spans="2:6" s="158" customFormat="1">
      <c r="B103" s="502" t="s">
        <v>823</v>
      </c>
      <c r="C103" s="175" t="s">
        <v>561</v>
      </c>
      <c r="D103" s="175">
        <v>2073103223.1300001</v>
      </c>
      <c r="E103" s="175">
        <v>1713750598.6900001</v>
      </c>
      <c r="F103" s="175">
        <f t="shared" si="1"/>
        <v>82.66595602039321</v>
      </c>
    </row>
    <row r="104" spans="2:6" s="158" customFormat="1">
      <c r="B104" s="502" t="s">
        <v>1651</v>
      </c>
      <c r="C104" s="175" t="s">
        <v>1652</v>
      </c>
      <c r="D104" s="175">
        <v>943372889.59000003</v>
      </c>
      <c r="E104" s="175">
        <v>686229761.14999998</v>
      </c>
      <c r="F104" s="175">
        <f t="shared" si="1"/>
        <v>72.742154107083024</v>
      </c>
    </row>
    <row r="105" spans="2:6" s="158" customFormat="1">
      <c r="B105" s="502" t="s">
        <v>853</v>
      </c>
      <c r="C105" s="175" t="s">
        <v>1653</v>
      </c>
      <c r="D105" s="175">
        <v>35414375.369999997</v>
      </c>
      <c r="E105" s="175">
        <v>1114500</v>
      </c>
      <c r="F105" s="175">
        <f t="shared" si="1"/>
        <v>3.1470271277016737</v>
      </c>
    </row>
    <row r="106" spans="2:6" s="158" customFormat="1">
      <c r="B106" s="502" t="s">
        <v>884</v>
      </c>
      <c r="C106" s="175" t="s">
        <v>565</v>
      </c>
      <c r="D106" s="175">
        <v>166317775</v>
      </c>
      <c r="E106" s="175">
        <v>140458906.08000001</v>
      </c>
      <c r="F106" s="175">
        <f t="shared" si="1"/>
        <v>84.4521315175122</v>
      </c>
    </row>
    <row r="107" spans="2:6" s="158" customFormat="1">
      <c r="B107" s="502" t="s">
        <v>854</v>
      </c>
      <c r="C107" s="175" t="s">
        <v>566</v>
      </c>
      <c r="D107" s="175">
        <v>76186000</v>
      </c>
      <c r="E107" s="175">
        <v>53594926.32</v>
      </c>
      <c r="F107" s="175">
        <f t="shared" si="1"/>
        <v>70.347473709080404</v>
      </c>
    </row>
    <row r="108" spans="2:6" s="158" customFormat="1">
      <c r="B108" s="502" t="s">
        <v>855</v>
      </c>
      <c r="C108" s="175" t="s">
        <v>567</v>
      </c>
      <c r="D108" s="175">
        <v>89773000</v>
      </c>
      <c r="E108" s="175">
        <v>63809745.829999998</v>
      </c>
      <c r="F108" s="175">
        <f t="shared" si="1"/>
        <v>71.078994608623972</v>
      </c>
    </row>
    <row r="109" spans="2:6" s="158" customFormat="1">
      <c r="B109" s="502" t="s">
        <v>943</v>
      </c>
      <c r="C109" s="175" t="s">
        <v>1654</v>
      </c>
      <c r="D109" s="175">
        <v>14100000</v>
      </c>
      <c r="E109" s="175">
        <v>4542120</v>
      </c>
      <c r="F109" s="175">
        <f t="shared" si="1"/>
        <v>32.213617021276598</v>
      </c>
    </row>
    <row r="110" spans="2:6" s="158" customFormat="1">
      <c r="B110" s="502" t="s">
        <v>845</v>
      </c>
      <c r="C110" s="175" t="s">
        <v>572</v>
      </c>
      <c r="D110" s="175">
        <v>25839446</v>
      </c>
      <c r="E110" s="175">
        <v>13206805.369999999</v>
      </c>
      <c r="F110" s="175">
        <f t="shared" si="1"/>
        <v>51.111023703836366</v>
      </c>
    </row>
    <row r="111" spans="2:6" s="158" customFormat="1">
      <c r="B111" s="502" t="s">
        <v>817</v>
      </c>
      <c r="C111" s="175" t="s">
        <v>1655</v>
      </c>
      <c r="D111" s="175">
        <v>940674435</v>
      </c>
      <c r="E111" s="175">
        <v>762542937.30999994</v>
      </c>
      <c r="F111" s="175">
        <f t="shared" si="1"/>
        <v>81.063427359966468</v>
      </c>
    </row>
    <row r="112" spans="2:6" s="158" customFormat="1">
      <c r="B112" s="502" t="s">
        <v>848</v>
      </c>
      <c r="C112" s="175" t="s">
        <v>1656</v>
      </c>
      <c r="D112" s="175">
        <v>495464664</v>
      </c>
      <c r="E112" s="175">
        <v>384300975.86000001</v>
      </c>
      <c r="F112" s="175">
        <f t="shared" si="1"/>
        <v>77.56375051198404</v>
      </c>
    </row>
    <row r="113" spans="2:10" s="158" customFormat="1">
      <c r="B113" s="502" t="s">
        <v>856</v>
      </c>
      <c r="C113" s="175" t="s">
        <v>575</v>
      </c>
      <c r="D113" s="175">
        <v>189651070.44999999</v>
      </c>
      <c r="E113" s="175">
        <v>132079005</v>
      </c>
      <c r="F113" s="175">
        <f t="shared" si="1"/>
        <v>69.643163461511591</v>
      </c>
    </row>
    <row r="114" spans="2:10" s="158" customFormat="1">
      <c r="B114" s="502" t="s">
        <v>835</v>
      </c>
      <c r="C114" s="175" t="s">
        <v>577</v>
      </c>
      <c r="D114" s="175">
        <v>1344793091.95</v>
      </c>
      <c r="E114" s="175">
        <v>1043926003.8099999</v>
      </c>
      <c r="F114" s="175">
        <f t="shared" si="1"/>
        <v>77.627258056201669</v>
      </c>
    </row>
    <row r="115" spans="2:10" s="158" customFormat="1">
      <c r="B115" s="502" t="s">
        <v>836</v>
      </c>
      <c r="C115" s="175" t="s">
        <v>1657</v>
      </c>
      <c r="D115" s="175">
        <v>18191013</v>
      </c>
      <c r="E115" s="175">
        <v>12876081</v>
      </c>
      <c r="F115" s="175">
        <f t="shared" si="1"/>
        <v>70.782649652331074</v>
      </c>
    </row>
    <row r="116" spans="2:10" s="158" customFormat="1">
      <c r="B116" s="502" t="s">
        <v>907</v>
      </c>
      <c r="C116" s="175" t="s">
        <v>1658</v>
      </c>
      <c r="D116" s="175">
        <v>6661643383.9700003</v>
      </c>
      <c r="E116" s="175">
        <v>6033088093.4799995</v>
      </c>
      <c r="F116" s="175">
        <f t="shared" si="1"/>
        <v>90.564561111114088</v>
      </c>
    </row>
    <row r="117" spans="2:10" s="158" customFormat="1">
      <c r="B117" s="502" t="s">
        <v>898</v>
      </c>
      <c r="C117" s="175" t="s">
        <v>1659</v>
      </c>
      <c r="D117" s="175">
        <v>630783370.09000003</v>
      </c>
      <c r="E117" s="175">
        <v>0</v>
      </c>
      <c r="F117" s="175">
        <f t="shared" si="1"/>
        <v>0</v>
      </c>
    </row>
    <row r="118" spans="2:10" s="503" customFormat="1">
      <c r="B118" s="737" t="s">
        <v>5</v>
      </c>
      <c r="C118" s="737"/>
      <c r="D118" s="504">
        <f>SUM(D119:D147)</f>
        <v>244159991251.31995</v>
      </c>
      <c r="E118" s="504">
        <f t="shared" ref="E118" si="2">SUM(E119:E147)</f>
        <v>156299856848.62</v>
      </c>
      <c r="F118" s="504">
        <f t="shared" si="1"/>
        <v>64.015343401506215</v>
      </c>
    </row>
    <row r="119" spans="2:10">
      <c r="B119" s="502" t="s">
        <v>837</v>
      </c>
      <c r="C119" s="152" t="s">
        <v>1663</v>
      </c>
      <c r="D119" s="175">
        <v>6495537722.4499998</v>
      </c>
      <c r="E119" s="175">
        <v>3922152655.1799998</v>
      </c>
      <c r="F119" s="175">
        <f t="shared" si="1"/>
        <v>60.382262759004256</v>
      </c>
      <c r="G119" s="158"/>
    </row>
    <row r="120" spans="2:10">
      <c r="B120" s="502" t="s">
        <v>805</v>
      </c>
      <c r="C120" s="152" t="s">
        <v>586</v>
      </c>
      <c r="D120" s="152">
        <v>28152427251.299999</v>
      </c>
      <c r="E120" s="505">
        <v>17279142650.34</v>
      </c>
      <c r="F120" s="175">
        <f t="shared" si="1"/>
        <v>61.377097243159021</v>
      </c>
      <c r="J120" t="s">
        <v>3465</v>
      </c>
    </row>
    <row r="121" spans="2:10">
      <c r="B121" s="502">
        <v>31113</v>
      </c>
      <c r="C121" s="152" t="s">
        <v>1678</v>
      </c>
      <c r="D121" s="152">
        <v>1814223366.9300001</v>
      </c>
      <c r="E121" s="152">
        <v>1354827839.9100001</v>
      </c>
      <c r="F121" s="175">
        <f t="shared" si="1"/>
        <v>74.678116521154621</v>
      </c>
    </row>
    <row r="122" spans="2:10">
      <c r="B122" s="502" t="s">
        <v>885</v>
      </c>
      <c r="C122" s="152" t="s">
        <v>1664</v>
      </c>
      <c r="D122" s="152">
        <v>402683489.50999999</v>
      </c>
      <c r="E122" s="152">
        <v>199682904.80000001</v>
      </c>
      <c r="F122" s="175">
        <f t="shared" si="1"/>
        <v>49.588053645552115</v>
      </c>
    </row>
    <row r="123" spans="2:10">
      <c r="B123" s="502" t="s">
        <v>824</v>
      </c>
      <c r="C123" s="152" t="s">
        <v>590</v>
      </c>
      <c r="D123" s="152">
        <v>2081202333.0699999</v>
      </c>
      <c r="E123" s="152">
        <v>1274169120.4400001</v>
      </c>
      <c r="F123" s="175">
        <f t="shared" si="1"/>
        <v>61.222741306486142</v>
      </c>
    </row>
    <row r="124" spans="2:10">
      <c r="B124" s="502" t="s">
        <v>806</v>
      </c>
      <c r="C124" s="152" t="s">
        <v>1665</v>
      </c>
      <c r="D124" s="152">
        <v>4228870914.3699999</v>
      </c>
      <c r="E124" s="152">
        <v>2884871848.7600002</v>
      </c>
      <c r="F124" s="175">
        <f t="shared" si="1"/>
        <v>68.218489217937659</v>
      </c>
    </row>
    <row r="125" spans="2:10">
      <c r="B125" s="502" t="s">
        <v>807</v>
      </c>
      <c r="C125" s="152" t="s">
        <v>1666</v>
      </c>
      <c r="D125" s="152">
        <v>1867118028.71</v>
      </c>
      <c r="E125" s="152">
        <v>1249927858.71</v>
      </c>
      <c r="F125" s="175">
        <f t="shared" si="1"/>
        <v>66.944233813305345</v>
      </c>
    </row>
    <row r="126" spans="2:10">
      <c r="B126" s="502" t="s">
        <v>899</v>
      </c>
      <c r="C126" s="152" t="s">
        <v>1667</v>
      </c>
      <c r="D126" s="152">
        <v>2520172077.6500001</v>
      </c>
      <c r="E126" s="152">
        <v>1755828804</v>
      </c>
      <c r="F126" s="175">
        <f t="shared" si="1"/>
        <v>69.67098872221726</v>
      </c>
    </row>
    <row r="127" spans="2:10">
      <c r="B127" s="502" t="s">
        <v>875</v>
      </c>
      <c r="C127" s="152" t="s">
        <v>1668</v>
      </c>
      <c r="D127" s="152">
        <v>914852366.70000005</v>
      </c>
      <c r="E127" s="152">
        <v>576023705.80999994</v>
      </c>
      <c r="F127" s="175">
        <f t="shared" si="1"/>
        <v>62.963569508793825</v>
      </c>
    </row>
    <row r="128" spans="2:10">
      <c r="B128" s="502" t="s">
        <v>818</v>
      </c>
      <c r="C128" s="152" t="s">
        <v>1669</v>
      </c>
      <c r="D128" s="152">
        <v>480422374.88999999</v>
      </c>
      <c r="E128" s="152">
        <v>208576506.55000001</v>
      </c>
      <c r="F128" s="175">
        <f t="shared" si="1"/>
        <v>43.415235728301951</v>
      </c>
    </row>
    <row r="129" spans="2:6">
      <c r="B129" s="502" t="s">
        <v>839</v>
      </c>
      <c r="C129" s="152" t="s">
        <v>1670</v>
      </c>
      <c r="D129" s="152">
        <v>1909065725.1400001</v>
      </c>
      <c r="E129" s="152">
        <v>1238507415.1199999</v>
      </c>
      <c r="F129" s="175">
        <f t="shared" si="1"/>
        <v>64.875053740183546</v>
      </c>
    </row>
    <row r="130" spans="2:6">
      <c r="B130" s="502" t="s">
        <v>905</v>
      </c>
      <c r="C130" s="152" t="s">
        <v>1671</v>
      </c>
      <c r="D130" s="152">
        <v>215521022.81</v>
      </c>
      <c r="E130" s="152">
        <v>158779350.12</v>
      </c>
      <c r="F130" s="175">
        <f t="shared" si="1"/>
        <v>73.672325812956743</v>
      </c>
    </row>
    <row r="131" spans="2:6">
      <c r="B131" s="502" t="s">
        <v>876</v>
      </c>
      <c r="C131" s="152" t="s">
        <v>601</v>
      </c>
      <c r="D131" s="152">
        <v>77951536616.929993</v>
      </c>
      <c r="E131" s="152">
        <v>51228936958.230003</v>
      </c>
      <c r="F131" s="175">
        <f t="shared" si="1"/>
        <v>65.718957164346378</v>
      </c>
    </row>
    <row r="132" spans="2:6">
      <c r="B132" s="502">
        <v>31152</v>
      </c>
      <c r="C132" s="152" t="s">
        <v>3466</v>
      </c>
      <c r="D132" s="152">
        <v>12885000</v>
      </c>
      <c r="E132" s="152">
        <v>10098746.039999999</v>
      </c>
      <c r="F132" s="175">
        <f t="shared" si="1"/>
        <v>78.375987892898706</v>
      </c>
    </row>
    <row r="133" spans="2:6">
      <c r="B133" s="502" t="s">
        <v>877</v>
      </c>
      <c r="C133" s="152" t="s">
        <v>1672</v>
      </c>
      <c r="D133" s="152">
        <v>3027215189.8699999</v>
      </c>
      <c r="E133" s="152">
        <v>2000533268.77</v>
      </c>
      <c r="F133" s="175">
        <f t="shared" si="1"/>
        <v>66.084937584364809</v>
      </c>
    </row>
    <row r="134" spans="2:6">
      <c r="B134" s="502" t="s">
        <v>887</v>
      </c>
      <c r="C134" s="152" t="s">
        <v>1673</v>
      </c>
      <c r="D134" s="152">
        <v>1565693691.04</v>
      </c>
      <c r="E134" s="152">
        <v>1146293951.75</v>
      </c>
      <c r="F134" s="175">
        <f t="shared" si="1"/>
        <v>73.213167959346066</v>
      </c>
    </row>
    <row r="135" spans="2:6">
      <c r="B135" s="502" t="s">
        <v>888</v>
      </c>
      <c r="C135" s="152" t="s">
        <v>1674</v>
      </c>
      <c r="D135" s="152">
        <v>5304490807.6599998</v>
      </c>
      <c r="E135" s="152">
        <v>3813642182</v>
      </c>
      <c r="F135" s="175">
        <f t="shared" si="1"/>
        <v>71.89459498153667</v>
      </c>
    </row>
    <row r="136" spans="2:6">
      <c r="B136" s="502" t="s">
        <v>900</v>
      </c>
      <c r="C136" s="152" t="s">
        <v>606</v>
      </c>
      <c r="D136" s="152">
        <v>11709255911.299999</v>
      </c>
      <c r="E136" s="152">
        <v>8107241059.7600002</v>
      </c>
      <c r="F136" s="175">
        <f t="shared" si="1"/>
        <v>69.237884295757169</v>
      </c>
    </row>
    <row r="137" spans="2:6">
      <c r="B137" s="502" t="s">
        <v>889</v>
      </c>
      <c r="C137" s="152" t="s">
        <v>1675</v>
      </c>
      <c r="D137" s="152">
        <v>1600205411.52</v>
      </c>
      <c r="E137" s="152">
        <v>742295508.70000005</v>
      </c>
      <c r="F137" s="175">
        <f t="shared" si="1"/>
        <v>46.38751396265495</v>
      </c>
    </row>
    <row r="138" spans="2:6">
      <c r="B138" s="502" t="s">
        <v>878</v>
      </c>
      <c r="C138" s="152" t="s">
        <v>1676</v>
      </c>
      <c r="D138" s="152">
        <v>1805627140.6300001</v>
      </c>
      <c r="E138" s="152">
        <v>1108799547.3599999</v>
      </c>
      <c r="F138" s="175">
        <f t="shared" ref="F138:F150" si="3">E138/D138*100</f>
        <v>61.408001818865522</v>
      </c>
    </row>
    <row r="139" spans="2:6">
      <c r="B139" s="502" t="s">
        <v>808</v>
      </c>
      <c r="C139" s="152" t="s">
        <v>1677</v>
      </c>
      <c r="D139" s="152">
        <v>80368030500.339996</v>
      </c>
      <c r="E139" s="152">
        <v>50619205266.059998</v>
      </c>
      <c r="F139" s="175">
        <f t="shared" si="3"/>
        <v>62.984254996575849</v>
      </c>
    </row>
    <row r="140" spans="2:6">
      <c r="B140" s="502" t="s">
        <v>840</v>
      </c>
      <c r="C140" s="152" t="s">
        <v>1678</v>
      </c>
      <c r="D140" s="152">
        <v>1282487381.74</v>
      </c>
      <c r="E140" s="152">
        <v>1000834874.28</v>
      </c>
      <c r="F140" s="175">
        <f t="shared" si="3"/>
        <v>78.038574767272067</v>
      </c>
    </row>
    <row r="141" spans="2:6">
      <c r="B141" s="502" t="s">
        <v>813</v>
      </c>
      <c r="C141" s="152" t="s">
        <v>1679</v>
      </c>
      <c r="D141" s="152">
        <v>4074652332.1300001</v>
      </c>
      <c r="E141" s="152">
        <v>2932782784.8200002</v>
      </c>
      <c r="F141" s="175">
        <f t="shared" si="3"/>
        <v>71.97627050764612</v>
      </c>
    </row>
    <row r="142" spans="2:6">
      <c r="B142" s="502" t="s">
        <v>841</v>
      </c>
      <c r="C142" s="152" t="s">
        <v>1680</v>
      </c>
      <c r="D142" s="152">
        <v>1293351132.48</v>
      </c>
      <c r="E142" s="152">
        <v>898731582.53999996</v>
      </c>
      <c r="F142" s="175">
        <f t="shared" si="3"/>
        <v>69.488599033170729</v>
      </c>
    </row>
    <row r="143" spans="2:6">
      <c r="B143" s="502">
        <v>31221</v>
      </c>
      <c r="C143" s="152" t="s">
        <v>3467</v>
      </c>
      <c r="D143" s="152">
        <v>85605042.620000005</v>
      </c>
      <c r="E143" s="152">
        <v>79562505.030000001</v>
      </c>
      <c r="F143" s="175">
        <f t="shared" si="3"/>
        <v>92.941376576584673</v>
      </c>
    </row>
    <row r="144" spans="2:6">
      <c r="B144" s="502">
        <v>31311</v>
      </c>
      <c r="C144" s="152" t="s">
        <v>3468</v>
      </c>
      <c r="D144" s="152">
        <v>12078250</v>
      </c>
      <c r="E144" s="152">
        <v>11304232.130000001</v>
      </c>
      <c r="F144" s="175">
        <f t="shared" si="3"/>
        <v>93.591638937760038</v>
      </c>
    </row>
    <row r="145" spans="2:6">
      <c r="B145" s="502" t="s">
        <v>868</v>
      </c>
      <c r="C145" s="152" t="s">
        <v>617</v>
      </c>
      <c r="D145" s="152">
        <v>985851811.88</v>
      </c>
      <c r="E145" s="152">
        <v>495103721.41000003</v>
      </c>
      <c r="F145" s="175">
        <f t="shared" si="3"/>
        <v>50.220906980517391</v>
      </c>
    </row>
    <row r="146" spans="2:6">
      <c r="B146" s="502">
        <v>31441</v>
      </c>
      <c r="C146" s="152" t="s">
        <v>3469</v>
      </c>
      <c r="D146" s="152">
        <v>11200000</v>
      </c>
      <c r="E146" s="152">
        <v>2000000</v>
      </c>
      <c r="F146" s="175">
        <f t="shared" si="3"/>
        <v>17.857142857142858</v>
      </c>
    </row>
    <row r="147" spans="2:6">
      <c r="B147" s="502" t="s">
        <v>912</v>
      </c>
      <c r="C147" s="152" t="s">
        <v>1681</v>
      </c>
      <c r="D147" s="152">
        <v>1987728357.6500001</v>
      </c>
      <c r="E147" s="152">
        <v>0</v>
      </c>
      <c r="F147" s="175">
        <f t="shared" si="3"/>
        <v>0</v>
      </c>
    </row>
    <row r="148" spans="2:6" s="506" customFormat="1">
      <c r="B148" s="737" t="s">
        <v>77</v>
      </c>
      <c r="C148" s="737"/>
      <c r="D148" s="504">
        <f>SUM(D149)</f>
        <v>653249737</v>
      </c>
      <c r="E148" s="504">
        <f>SUM(E149)</f>
        <v>263325610.66</v>
      </c>
      <c r="F148" s="504">
        <f t="shared" si="3"/>
        <v>40.310098228175789</v>
      </c>
    </row>
    <row r="149" spans="2:6">
      <c r="B149" s="507">
        <v>32000</v>
      </c>
      <c r="C149" s="508" t="s">
        <v>77</v>
      </c>
      <c r="D149" s="509">
        <v>653249737</v>
      </c>
      <c r="E149" s="509">
        <v>263325610.66</v>
      </c>
      <c r="F149" s="504">
        <f t="shared" si="3"/>
        <v>40.310098228175789</v>
      </c>
    </row>
    <row r="150" spans="2:6">
      <c r="B150" s="738" t="s">
        <v>637</v>
      </c>
      <c r="C150" s="738"/>
      <c r="D150" s="175">
        <f>D148+D118+D9</f>
        <v>532983656229.41992</v>
      </c>
      <c r="E150" s="175">
        <f>E148+E118+E9</f>
        <v>391436284222.82996</v>
      </c>
      <c r="F150" s="504">
        <f t="shared" si="3"/>
        <v>73.442455438884664</v>
      </c>
    </row>
    <row r="151" spans="2:6">
      <c r="B151" s="497" t="s">
        <v>3431</v>
      </c>
    </row>
  </sheetData>
  <mergeCells count="9">
    <mergeCell ref="B118:C118"/>
    <mergeCell ref="B148:C148"/>
    <mergeCell ref="B150:C150"/>
    <mergeCell ref="A2:F2"/>
    <mergeCell ref="A3:F3"/>
    <mergeCell ref="A4:F4"/>
    <mergeCell ref="A5:F5"/>
    <mergeCell ref="A6:F6"/>
    <mergeCell ref="B9:C9"/>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I1" sqref="I1"/>
    </sheetView>
  </sheetViews>
  <sheetFormatPr defaultRowHeight="15"/>
  <cols>
    <col min="1" max="1" width="5" style="510" customWidth="1"/>
    <col min="2" max="2" width="5.7109375" style="510" customWidth="1"/>
    <col min="3" max="3" width="45.7109375" customWidth="1"/>
    <col min="4" max="6" width="19" style="511" bestFit="1" customWidth="1"/>
    <col min="7" max="7" width="21.7109375" style="511" bestFit="1" customWidth="1"/>
    <col min="8" max="9" width="19" style="511" bestFit="1" customWidth="1"/>
  </cols>
  <sheetData>
    <row r="1" spans="1:9">
      <c r="I1" s="512" t="s">
        <v>3518</v>
      </c>
    </row>
    <row r="2" spans="1:9">
      <c r="A2" s="658" t="s">
        <v>1594</v>
      </c>
      <c r="B2" s="658"/>
      <c r="C2" s="658"/>
      <c r="D2" s="658"/>
      <c r="E2" s="658"/>
      <c r="F2" s="658"/>
      <c r="G2" s="658"/>
      <c r="H2" s="658"/>
      <c r="I2" s="658"/>
    </row>
    <row r="3" spans="1:9">
      <c r="A3" s="658" t="s">
        <v>1595</v>
      </c>
      <c r="B3" s="658"/>
      <c r="C3" s="658"/>
      <c r="D3" s="658"/>
      <c r="E3" s="658"/>
      <c r="F3" s="658"/>
      <c r="G3" s="658"/>
      <c r="H3" s="658"/>
      <c r="I3" s="658"/>
    </row>
    <row r="4" spans="1:9">
      <c r="A4" s="658" t="s">
        <v>1596</v>
      </c>
      <c r="B4" s="658"/>
      <c r="C4" s="658"/>
      <c r="D4" s="658"/>
      <c r="E4" s="658"/>
      <c r="F4" s="658"/>
      <c r="G4" s="658"/>
      <c r="H4" s="658"/>
      <c r="I4" s="658"/>
    </row>
    <row r="5" spans="1:9" ht="15.75">
      <c r="A5" s="708" t="s">
        <v>3470</v>
      </c>
      <c r="B5" s="708"/>
      <c r="C5" s="708"/>
      <c r="D5" s="708"/>
      <c r="E5" s="708"/>
      <c r="F5" s="708"/>
      <c r="G5" s="708"/>
      <c r="H5" s="708"/>
      <c r="I5" s="708"/>
    </row>
    <row r="6" spans="1:9" ht="15.75">
      <c r="A6" s="513"/>
      <c r="B6" s="513"/>
      <c r="C6" s="709" t="s">
        <v>1598</v>
      </c>
      <c r="D6" s="709"/>
      <c r="E6" s="709"/>
      <c r="F6" s="709"/>
      <c r="G6" s="709"/>
      <c r="H6" s="709"/>
      <c r="I6" s="709"/>
    </row>
    <row r="7" spans="1:9" ht="15.75">
      <c r="A7"/>
      <c r="B7"/>
      <c r="C7" s="514"/>
      <c r="D7"/>
      <c r="E7"/>
      <c r="G7"/>
      <c r="H7"/>
    </row>
    <row r="8" spans="1:9">
      <c r="A8" s="641" t="s">
        <v>1146</v>
      </c>
      <c r="B8" s="641"/>
      <c r="C8" s="641"/>
      <c r="D8" s="742" t="s">
        <v>1036</v>
      </c>
      <c r="E8" s="742"/>
      <c r="F8" s="742"/>
      <c r="G8" s="742" t="s">
        <v>3</v>
      </c>
      <c r="H8" s="742"/>
      <c r="I8" s="742"/>
    </row>
    <row r="9" spans="1:9">
      <c r="A9" s="641"/>
      <c r="B9" s="641"/>
      <c r="C9" s="641"/>
      <c r="D9" s="515" t="s">
        <v>4</v>
      </c>
      <c r="E9" s="515" t="s">
        <v>3471</v>
      </c>
      <c r="F9" s="515" t="s">
        <v>764</v>
      </c>
      <c r="G9" s="515" t="s">
        <v>3472</v>
      </c>
      <c r="H9" s="515" t="s">
        <v>5</v>
      </c>
      <c r="I9" s="515" t="s">
        <v>764</v>
      </c>
    </row>
    <row r="10" spans="1:9" s="151" customFormat="1">
      <c r="A10" s="743" t="s">
        <v>1693</v>
      </c>
      <c r="B10" s="744" t="s">
        <v>1694</v>
      </c>
      <c r="C10" s="744"/>
      <c r="D10" s="516">
        <v>95467157831.080002</v>
      </c>
      <c r="E10" s="516">
        <v>20363969484.59</v>
      </c>
      <c r="F10" s="516">
        <v>115831127315.67</v>
      </c>
      <c r="G10" s="516">
        <v>75901690329.520004</v>
      </c>
      <c r="H10" s="516">
        <v>13609235707.290001</v>
      </c>
      <c r="I10" s="516">
        <v>89510926036.809998</v>
      </c>
    </row>
    <row r="11" spans="1:9">
      <c r="A11" s="743"/>
      <c r="B11" s="517" t="s">
        <v>1695</v>
      </c>
      <c r="C11" s="152" t="s">
        <v>3473</v>
      </c>
      <c r="D11" s="196">
        <v>1151482979.1700001</v>
      </c>
      <c r="E11" s="196">
        <v>384740114.5</v>
      </c>
      <c r="F11" s="196">
        <v>1536223093.6700001</v>
      </c>
      <c r="G11" s="196">
        <v>842321847.49000001</v>
      </c>
      <c r="H11" s="196">
        <v>272381419.19</v>
      </c>
      <c r="I11" s="196">
        <v>1114703266.6800001</v>
      </c>
    </row>
    <row r="12" spans="1:9">
      <c r="A12" s="743"/>
      <c r="B12" s="517" t="s">
        <v>1697</v>
      </c>
      <c r="C12" s="152" t="s">
        <v>3474</v>
      </c>
      <c r="D12" s="196">
        <v>574126310.49000001</v>
      </c>
      <c r="E12" s="196">
        <v>144412071.30000001</v>
      </c>
      <c r="F12" s="196">
        <v>718538381.78999996</v>
      </c>
      <c r="G12" s="196">
        <v>340970346.56</v>
      </c>
      <c r="H12" s="196">
        <v>97550997.569999993</v>
      </c>
      <c r="I12" s="196">
        <v>438521344.13</v>
      </c>
    </row>
    <row r="13" spans="1:9">
      <c r="A13" s="743"/>
      <c r="B13" s="517" t="s">
        <v>1699</v>
      </c>
      <c r="C13" s="152" t="s">
        <v>3475</v>
      </c>
      <c r="D13" s="196">
        <v>93741548541.419998</v>
      </c>
      <c r="E13" s="196">
        <v>19834817298.790001</v>
      </c>
      <c r="F13" s="196">
        <v>113576365840.20999</v>
      </c>
      <c r="G13" s="196">
        <v>74718398135.470001</v>
      </c>
      <c r="H13" s="196">
        <f>13230925674.53+8377616</f>
        <v>13239303290.530001</v>
      </c>
      <c r="I13" s="196">
        <v>87957701426</v>
      </c>
    </row>
    <row r="14" spans="1:9" s="151" customFormat="1">
      <c r="A14" s="745" t="s">
        <v>1709</v>
      </c>
      <c r="B14" s="744" t="s">
        <v>1710</v>
      </c>
      <c r="C14" s="744"/>
      <c r="D14" s="516">
        <v>2893990009.6100001</v>
      </c>
      <c r="E14" s="516">
        <v>991082322.96000004</v>
      </c>
      <c r="F14" s="516">
        <v>3885072332.5699997</v>
      </c>
      <c r="G14" s="516">
        <v>1884889253.1000001</v>
      </c>
      <c r="H14" s="516">
        <v>709893014.1099999</v>
      </c>
      <c r="I14" s="516">
        <v>2594782267.21</v>
      </c>
    </row>
    <row r="15" spans="1:9">
      <c r="A15" s="746"/>
      <c r="B15" s="517" t="s">
        <v>3476</v>
      </c>
      <c r="C15" s="152" t="s">
        <v>3477</v>
      </c>
      <c r="D15" s="196">
        <v>141982141.31999999</v>
      </c>
      <c r="E15" s="196">
        <v>216901719</v>
      </c>
      <c r="F15" s="196">
        <v>358883860.31999999</v>
      </c>
      <c r="G15" s="196">
        <v>107304844.05</v>
      </c>
      <c r="H15" s="196">
        <v>81740800.049999997</v>
      </c>
      <c r="I15" s="196">
        <v>189045644.09999999</v>
      </c>
    </row>
    <row r="16" spans="1:9">
      <c r="A16" s="746"/>
      <c r="B16" s="517" t="s">
        <v>1711</v>
      </c>
      <c r="C16" s="152" t="s">
        <v>3478</v>
      </c>
      <c r="D16" s="196">
        <v>354860970</v>
      </c>
      <c r="E16" s="196">
        <v>48389000</v>
      </c>
      <c r="F16" s="196">
        <v>403249970</v>
      </c>
      <c r="G16" s="196">
        <v>183461131.13999999</v>
      </c>
      <c r="H16" s="196">
        <v>25293492</v>
      </c>
      <c r="I16" s="196">
        <v>208754623.13999999</v>
      </c>
    </row>
    <row r="17" spans="1:9">
      <c r="A17" s="747"/>
      <c r="B17" s="517" t="s">
        <v>1713</v>
      </c>
      <c r="C17" s="152" t="s">
        <v>1710</v>
      </c>
      <c r="D17" s="196">
        <v>2397146898.29</v>
      </c>
      <c r="E17" s="196">
        <v>725791603.96000004</v>
      </c>
      <c r="F17" s="196">
        <v>3122938502.25</v>
      </c>
      <c r="G17" s="196">
        <v>1594123277.9100001</v>
      </c>
      <c r="H17" s="196">
        <v>602858722.05999994</v>
      </c>
      <c r="I17" s="196">
        <v>2196981999.9700003</v>
      </c>
    </row>
    <row r="18" spans="1:9" s="151" customFormat="1">
      <c r="A18" s="745" t="s">
        <v>1717</v>
      </c>
      <c r="B18" s="744" t="s">
        <v>1718</v>
      </c>
      <c r="C18" s="744"/>
      <c r="D18" s="516">
        <v>21077371121.5</v>
      </c>
      <c r="E18" s="516">
        <v>120763181163.09999</v>
      </c>
      <c r="F18" s="516">
        <v>141840552284.60004</v>
      </c>
      <c r="G18" s="516">
        <v>14349061432.640001</v>
      </c>
      <c r="H18" s="516">
        <v>78680364236.37001</v>
      </c>
      <c r="I18" s="516">
        <v>93029425669.01001</v>
      </c>
    </row>
    <row r="19" spans="1:9">
      <c r="A19" s="746"/>
      <c r="B19" s="517" t="s">
        <v>1721</v>
      </c>
      <c r="C19" s="152" t="s">
        <v>3479</v>
      </c>
      <c r="D19" s="196">
        <v>12386871043.440001</v>
      </c>
      <c r="E19" s="196">
        <v>10224041195.76</v>
      </c>
      <c r="F19" s="196">
        <v>22610912239.200001</v>
      </c>
      <c r="G19" s="196">
        <v>8528338673.8800001</v>
      </c>
      <c r="H19" s="196">
        <v>7127372916.8699999</v>
      </c>
      <c r="I19" s="196">
        <v>15655711590.75</v>
      </c>
    </row>
    <row r="20" spans="1:9">
      <c r="A20" s="746"/>
      <c r="B20" s="517" t="s">
        <v>1723</v>
      </c>
      <c r="C20" s="152" t="s">
        <v>1724</v>
      </c>
      <c r="D20" s="196">
        <v>220459053.06</v>
      </c>
      <c r="E20" s="196">
        <v>3479715278.0300002</v>
      </c>
      <c r="F20" s="196">
        <v>3700174331.0900002</v>
      </c>
      <c r="G20" s="196">
        <v>154884094.87</v>
      </c>
      <c r="H20" s="196">
        <v>2131909234.9400001</v>
      </c>
      <c r="I20" s="196">
        <v>2286793329.8099999</v>
      </c>
    </row>
    <row r="21" spans="1:9">
      <c r="A21" s="746"/>
      <c r="B21" s="517" t="s">
        <v>1725</v>
      </c>
      <c r="C21" s="152" t="s">
        <v>3480</v>
      </c>
      <c r="D21" s="196">
        <v>2570000</v>
      </c>
      <c r="E21" s="196">
        <v>3500000</v>
      </c>
      <c r="F21" s="196">
        <v>6070000</v>
      </c>
      <c r="G21" s="196">
        <v>878400</v>
      </c>
      <c r="H21" s="196">
        <v>2790535</v>
      </c>
      <c r="I21" s="196">
        <v>3668935</v>
      </c>
    </row>
    <row r="22" spans="1:9">
      <c r="A22" s="746"/>
      <c r="B22" s="517" t="s">
        <v>1727</v>
      </c>
      <c r="C22" s="152" t="s">
        <v>3481</v>
      </c>
      <c r="D22" s="196">
        <v>1358081201.24</v>
      </c>
      <c r="E22" s="196">
        <v>96752294131.919998</v>
      </c>
      <c r="F22" s="196">
        <v>98110375333.160004</v>
      </c>
      <c r="G22" s="196">
        <v>1003823600.7</v>
      </c>
      <c r="H22" s="196">
        <v>63024242331.010002</v>
      </c>
      <c r="I22" s="196">
        <v>64028065931.709999</v>
      </c>
    </row>
    <row r="23" spans="1:9">
      <c r="A23" s="746"/>
      <c r="B23" s="517" t="s">
        <v>1729</v>
      </c>
      <c r="C23" s="152" t="s">
        <v>472</v>
      </c>
      <c r="D23" s="196">
        <v>224812428.44</v>
      </c>
      <c r="E23" s="196">
        <v>406107234</v>
      </c>
      <c r="F23" s="196">
        <v>630919662.44000006</v>
      </c>
      <c r="G23" s="196">
        <v>134623148.43000001</v>
      </c>
      <c r="H23" s="196">
        <v>247194994.66999999</v>
      </c>
      <c r="I23" s="196">
        <v>381818143.10000002</v>
      </c>
    </row>
    <row r="24" spans="1:9">
      <c r="A24" s="746"/>
      <c r="B24" s="517" t="s">
        <v>1730</v>
      </c>
      <c r="C24" s="152" t="s">
        <v>1731</v>
      </c>
      <c r="D24" s="196">
        <v>1728154342.6500001</v>
      </c>
      <c r="E24" s="196">
        <v>3042211380.6500001</v>
      </c>
      <c r="F24" s="196">
        <v>4770365723.3000002</v>
      </c>
      <c r="G24" s="196">
        <v>966346516.10000002</v>
      </c>
      <c r="H24" s="196">
        <v>1711304590.6900001</v>
      </c>
      <c r="I24" s="196">
        <v>2677651106.79</v>
      </c>
    </row>
    <row r="25" spans="1:9">
      <c r="A25" s="746"/>
      <c r="B25" s="517" t="s">
        <v>1732</v>
      </c>
      <c r="C25" s="152" t="s">
        <v>3482</v>
      </c>
      <c r="D25" s="196">
        <v>1735579048.3</v>
      </c>
      <c r="E25" s="196">
        <v>3752863007.8000002</v>
      </c>
      <c r="F25" s="196">
        <v>5488442056.1000004</v>
      </c>
      <c r="G25" s="196">
        <v>1135997638.3099999</v>
      </c>
      <c r="H25" s="196">
        <v>2381738868.4699998</v>
      </c>
      <c r="I25" s="196">
        <v>3517736506.7799997</v>
      </c>
    </row>
    <row r="26" spans="1:9">
      <c r="A26" s="747"/>
      <c r="B26" s="517" t="s">
        <v>1734</v>
      </c>
      <c r="C26" s="152" t="s">
        <v>3483</v>
      </c>
      <c r="D26" s="196">
        <v>3420844004.3699999</v>
      </c>
      <c r="E26" s="196">
        <v>3102448934.9400001</v>
      </c>
      <c r="F26" s="196">
        <v>6523292939.3099995</v>
      </c>
      <c r="G26" s="196">
        <v>2424169360.3499999</v>
      </c>
      <c r="H26" s="196">
        <v>2053810764.72</v>
      </c>
      <c r="I26" s="196">
        <v>4477980125.0699997</v>
      </c>
    </row>
    <row r="27" spans="1:9" s="151" customFormat="1">
      <c r="A27" s="745" t="s">
        <v>1736</v>
      </c>
      <c r="B27" s="744" t="s">
        <v>1737</v>
      </c>
      <c r="C27" s="744"/>
      <c r="D27" s="516">
        <v>1329188930.5799999</v>
      </c>
      <c r="E27" s="516">
        <v>8258736744.3299999</v>
      </c>
      <c r="F27" s="516">
        <v>9587925674.9099998</v>
      </c>
      <c r="G27" s="516">
        <v>850754986.92999995</v>
      </c>
      <c r="H27" s="516">
        <v>4998489280.1100006</v>
      </c>
      <c r="I27" s="516">
        <v>5849244267.0400009</v>
      </c>
    </row>
    <row r="28" spans="1:9">
      <c r="A28" s="746"/>
      <c r="B28" s="517" t="s">
        <v>3484</v>
      </c>
      <c r="C28" s="152" t="s">
        <v>3485</v>
      </c>
      <c r="D28" s="196">
        <v>628569875.5</v>
      </c>
      <c r="E28" s="196">
        <v>4844688445.4899998</v>
      </c>
      <c r="F28" s="196">
        <v>5473258320.9899998</v>
      </c>
      <c r="G28" s="196">
        <v>391079313.39999998</v>
      </c>
      <c r="H28" s="196">
        <v>3251542639.6700001</v>
      </c>
      <c r="I28" s="196">
        <v>3642621953.0700002</v>
      </c>
    </row>
    <row r="29" spans="1:9">
      <c r="A29" s="746"/>
      <c r="B29" s="517" t="s">
        <v>1738</v>
      </c>
      <c r="C29" s="152" t="s">
        <v>3486</v>
      </c>
      <c r="D29" s="196">
        <v>2270000</v>
      </c>
      <c r="E29" s="196">
        <v>520559464.68000001</v>
      </c>
      <c r="F29" s="196">
        <v>522829464.68000001</v>
      </c>
      <c r="G29" s="196">
        <v>1212136</v>
      </c>
      <c r="H29" s="196">
        <v>328473866.20999998</v>
      </c>
      <c r="I29" s="196">
        <v>329686002.20999998</v>
      </c>
    </row>
    <row r="30" spans="1:9">
      <c r="A30" s="746"/>
      <c r="B30" s="517" t="s">
        <v>1742</v>
      </c>
      <c r="C30" s="152" t="s">
        <v>3487</v>
      </c>
      <c r="D30" s="196">
        <v>152978419.74000001</v>
      </c>
      <c r="E30" s="196">
        <v>1068925894.59</v>
      </c>
      <c r="F30" s="196">
        <v>1221904314.3299999</v>
      </c>
      <c r="G30" s="196">
        <v>105346261.95999999</v>
      </c>
      <c r="H30" s="196">
        <v>669118775.78999996</v>
      </c>
      <c r="I30" s="196">
        <v>774465037.75</v>
      </c>
    </row>
    <row r="31" spans="1:9">
      <c r="A31" s="747"/>
      <c r="B31" s="517" t="s">
        <v>1746</v>
      </c>
      <c r="C31" s="152" t="s">
        <v>3488</v>
      </c>
      <c r="D31" s="196">
        <v>545370635.34000003</v>
      </c>
      <c r="E31" s="196">
        <v>1824562939.5699999</v>
      </c>
      <c r="F31" s="196">
        <v>2369933574.9099998</v>
      </c>
      <c r="G31" s="196">
        <v>353117275.56999999</v>
      </c>
      <c r="H31" s="196">
        <v>749353998.44000006</v>
      </c>
      <c r="I31" s="196">
        <v>1102471274.01</v>
      </c>
    </row>
    <row r="32" spans="1:9" s="151" customFormat="1">
      <c r="A32" s="745" t="s">
        <v>1748</v>
      </c>
      <c r="B32" s="744" t="s">
        <v>1749</v>
      </c>
      <c r="C32" s="744"/>
      <c r="D32" s="516">
        <v>2623344161.4099998</v>
      </c>
      <c r="E32" s="516">
        <v>61294690046.669998</v>
      </c>
      <c r="F32" s="516">
        <v>63918034208.080002</v>
      </c>
      <c r="G32" s="516">
        <v>1624384571.3</v>
      </c>
      <c r="H32" s="516">
        <v>35287301748.57</v>
      </c>
      <c r="I32" s="516">
        <v>36911686319.869995</v>
      </c>
    </row>
    <row r="33" spans="1:9">
      <c r="A33" s="746"/>
      <c r="B33" s="517" t="s">
        <v>1750</v>
      </c>
      <c r="C33" s="152" t="s">
        <v>3489</v>
      </c>
      <c r="D33" s="196">
        <v>1525559929.46</v>
      </c>
      <c r="E33" s="196">
        <v>31582430914.810001</v>
      </c>
      <c r="F33" s="196">
        <v>33107990844.27</v>
      </c>
      <c r="G33" s="196">
        <v>947883142.63999999</v>
      </c>
      <c r="H33" s="196">
        <v>18144973048.759998</v>
      </c>
      <c r="I33" s="196">
        <v>19092856191.399998</v>
      </c>
    </row>
    <row r="34" spans="1:9">
      <c r="A34" s="746"/>
      <c r="B34" s="517" t="s">
        <v>1754</v>
      </c>
      <c r="C34" s="152" t="s">
        <v>3490</v>
      </c>
      <c r="D34" s="196">
        <v>161954562.19999999</v>
      </c>
      <c r="E34" s="196">
        <v>6298326590.1899996</v>
      </c>
      <c r="F34" s="196">
        <v>6460281152.3899994</v>
      </c>
      <c r="G34" s="196">
        <v>114002650.77</v>
      </c>
      <c r="H34" s="196">
        <v>4340977101.1000004</v>
      </c>
      <c r="I34" s="196">
        <v>4454979751.8700008</v>
      </c>
    </row>
    <row r="35" spans="1:9">
      <c r="A35" s="747"/>
      <c r="B35" s="517" t="s">
        <v>1758</v>
      </c>
      <c r="C35" s="152" t="s">
        <v>3491</v>
      </c>
      <c r="D35" s="196">
        <v>935829669.75</v>
      </c>
      <c r="E35" s="196">
        <v>23413932541.669998</v>
      </c>
      <c r="F35" s="196">
        <v>24349762211.419998</v>
      </c>
      <c r="G35" s="196">
        <v>562498777.88999999</v>
      </c>
      <c r="H35" s="196">
        <v>12801351598.709999</v>
      </c>
      <c r="I35" s="196">
        <v>13363850376.599998</v>
      </c>
    </row>
    <row r="36" spans="1:9" s="151" customFormat="1">
      <c r="A36" s="745" t="s">
        <v>1760</v>
      </c>
      <c r="B36" s="744" t="s">
        <v>89</v>
      </c>
      <c r="C36" s="744"/>
      <c r="D36" s="516">
        <v>29739502383.48</v>
      </c>
      <c r="E36" s="516">
        <v>6584315409.0200005</v>
      </c>
      <c r="F36" s="516">
        <v>36323817792.5</v>
      </c>
      <c r="G36" s="516">
        <v>23847678105.950001</v>
      </c>
      <c r="H36" s="516">
        <v>4243272369.6700001</v>
      </c>
      <c r="I36" s="516">
        <v>28090950475.619999</v>
      </c>
    </row>
    <row r="37" spans="1:9">
      <c r="A37" s="746"/>
      <c r="B37" s="517" t="s">
        <v>1761</v>
      </c>
      <c r="C37" s="152" t="s">
        <v>3492</v>
      </c>
      <c r="D37" s="196">
        <v>1789966602.5899999</v>
      </c>
      <c r="E37" s="196">
        <v>397237092</v>
      </c>
      <c r="F37" s="196">
        <v>2187203694.5900002</v>
      </c>
      <c r="G37" s="196">
        <v>1525961845.97</v>
      </c>
      <c r="H37" s="196">
        <v>298149205.75</v>
      </c>
      <c r="I37" s="196">
        <v>1824111051.72</v>
      </c>
    </row>
    <row r="38" spans="1:9">
      <c r="A38" s="746"/>
      <c r="B38" s="517" t="s">
        <v>1763</v>
      </c>
      <c r="C38" s="152" t="s">
        <v>3493</v>
      </c>
      <c r="D38" s="196">
        <v>6446946556.5500002</v>
      </c>
      <c r="E38" s="196">
        <v>504923100.82999998</v>
      </c>
      <c r="F38" s="196">
        <v>6951869657.3800001</v>
      </c>
      <c r="G38" s="196">
        <v>5035522515.4899998</v>
      </c>
      <c r="H38" s="196">
        <v>342431913.69</v>
      </c>
      <c r="I38" s="196">
        <v>5377954429.1799994</v>
      </c>
    </row>
    <row r="39" spans="1:9">
      <c r="A39" s="746"/>
      <c r="B39" s="517" t="s">
        <v>1765</v>
      </c>
      <c r="C39" s="152" t="s">
        <v>3494</v>
      </c>
      <c r="D39" s="196">
        <v>4570045751.79</v>
      </c>
      <c r="E39" s="196">
        <v>1033370223</v>
      </c>
      <c r="F39" s="196">
        <v>5603415974.79</v>
      </c>
      <c r="G39" s="196">
        <v>3824615850.3299999</v>
      </c>
      <c r="H39" s="196">
        <v>572752340.26999998</v>
      </c>
      <c r="I39" s="196">
        <v>4397368190.6000004</v>
      </c>
    </row>
    <row r="40" spans="1:9">
      <c r="A40" s="746"/>
      <c r="B40" s="517" t="s">
        <v>1767</v>
      </c>
      <c r="C40" s="152" t="s">
        <v>3495</v>
      </c>
      <c r="D40" s="196">
        <v>12975366057.030001</v>
      </c>
      <c r="E40" s="196">
        <v>1275090857.1199999</v>
      </c>
      <c r="F40" s="196">
        <v>14250456914.150002</v>
      </c>
      <c r="G40" s="196">
        <v>10113644874.43</v>
      </c>
      <c r="H40" s="196">
        <v>930823100.82000005</v>
      </c>
      <c r="I40" s="196">
        <v>11044467975.25</v>
      </c>
    </row>
    <row r="41" spans="1:9">
      <c r="A41" s="746"/>
      <c r="B41" s="517" t="s">
        <v>1769</v>
      </c>
      <c r="C41" s="152" t="s">
        <v>3496</v>
      </c>
      <c r="D41" s="196">
        <v>216391522</v>
      </c>
      <c r="E41" s="196">
        <v>39688000</v>
      </c>
      <c r="F41" s="196">
        <v>256079522</v>
      </c>
      <c r="G41" s="196">
        <v>188118823.37</v>
      </c>
      <c r="H41" s="196">
        <v>26990225.5</v>
      </c>
      <c r="I41" s="196">
        <v>215109048.87</v>
      </c>
    </row>
    <row r="42" spans="1:9">
      <c r="A42" s="747"/>
      <c r="B42" s="517" t="s">
        <v>1771</v>
      </c>
      <c r="C42" s="152" t="s">
        <v>3497</v>
      </c>
      <c r="D42" s="196">
        <v>3740785893.52</v>
      </c>
      <c r="E42" s="196">
        <v>3334006136.0700002</v>
      </c>
      <c r="F42" s="196">
        <v>7074792029.5900002</v>
      </c>
      <c r="G42" s="196">
        <v>3159814196.3600001</v>
      </c>
      <c r="H42" s="196">
        <v>2072125583.6400001</v>
      </c>
      <c r="I42" s="196">
        <v>5231939780</v>
      </c>
    </row>
    <row r="43" spans="1:9" s="151" customFormat="1">
      <c r="A43" s="745" t="s">
        <v>1773</v>
      </c>
      <c r="B43" s="744" t="s">
        <v>1774</v>
      </c>
      <c r="C43" s="744"/>
      <c r="D43" s="516">
        <v>1187588138.8700001</v>
      </c>
      <c r="E43" s="516">
        <v>10070794879.880001</v>
      </c>
      <c r="F43" s="516">
        <v>11258383018.75</v>
      </c>
      <c r="G43" s="516">
        <v>712931930.61000001</v>
      </c>
      <c r="H43" s="516">
        <v>5820053031.7199993</v>
      </c>
      <c r="I43" s="516">
        <v>6532984962.3300009</v>
      </c>
    </row>
    <row r="44" spans="1:9">
      <c r="A44" s="746"/>
      <c r="B44" s="517" t="s">
        <v>3498</v>
      </c>
      <c r="C44" s="152" t="s">
        <v>3499</v>
      </c>
      <c r="D44" s="196">
        <v>482466538</v>
      </c>
      <c r="E44" s="196">
        <v>6775794644.1899996</v>
      </c>
      <c r="F44" s="196">
        <v>7258261182.1899996</v>
      </c>
      <c r="G44" s="196">
        <v>278804998.13</v>
      </c>
      <c r="H44" s="196">
        <v>3697492403.1100001</v>
      </c>
      <c r="I44" s="196">
        <v>3976297401.2400002</v>
      </c>
    </row>
    <row r="45" spans="1:9">
      <c r="A45" s="746"/>
      <c r="B45" s="517" t="s">
        <v>1781</v>
      </c>
      <c r="C45" s="152" t="s">
        <v>3500</v>
      </c>
      <c r="D45" s="196">
        <v>290489620.16000003</v>
      </c>
      <c r="E45" s="196">
        <v>2619688419.4200001</v>
      </c>
      <c r="F45" s="196">
        <v>2910178039.5799999</v>
      </c>
      <c r="G45" s="196">
        <v>191761993.19999999</v>
      </c>
      <c r="H45" s="196">
        <v>1656844631.29</v>
      </c>
      <c r="I45" s="196">
        <v>1848606624.49</v>
      </c>
    </row>
    <row r="46" spans="1:9">
      <c r="A46" s="747"/>
      <c r="B46" s="517" t="s">
        <v>1783</v>
      </c>
      <c r="C46" s="152" t="s">
        <v>3501</v>
      </c>
      <c r="D46" s="196">
        <v>414631980.70999998</v>
      </c>
      <c r="E46" s="196">
        <v>675311816.26999998</v>
      </c>
      <c r="F46" s="196">
        <v>1089943796.98</v>
      </c>
      <c r="G46" s="196">
        <v>242364939.28</v>
      </c>
      <c r="H46" s="196">
        <v>465715997.31999999</v>
      </c>
      <c r="I46" s="196">
        <v>708080936.60000002</v>
      </c>
    </row>
    <row r="47" spans="1:9" s="151" customFormat="1">
      <c r="A47" s="745" t="s">
        <v>1785</v>
      </c>
      <c r="B47" s="744" t="s">
        <v>1786</v>
      </c>
      <c r="C47" s="744"/>
      <c r="D47" s="516">
        <v>118017121789.62999</v>
      </c>
      <c r="E47" s="516">
        <v>12716679231.469997</v>
      </c>
      <c r="F47" s="516">
        <v>130733801021.10001</v>
      </c>
      <c r="G47" s="516">
        <v>105634415086.51001</v>
      </c>
      <c r="H47" s="516">
        <v>10752057153.32</v>
      </c>
      <c r="I47" s="516">
        <v>116386472239.83</v>
      </c>
    </row>
    <row r="48" spans="1:9">
      <c r="A48" s="746"/>
      <c r="B48" s="517" t="s">
        <v>3502</v>
      </c>
      <c r="C48" s="152" t="s">
        <v>3503</v>
      </c>
      <c r="D48" s="196">
        <v>45150406930.169998</v>
      </c>
      <c r="E48" s="196">
        <v>187291307.05000001</v>
      </c>
      <c r="F48" s="196">
        <v>45337698237.220001</v>
      </c>
      <c r="G48" s="196">
        <v>42548727549.809998</v>
      </c>
      <c r="H48" s="196">
        <v>168282334.72</v>
      </c>
      <c r="I48" s="196">
        <v>42717009884.529999</v>
      </c>
    </row>
    <row r="49" spans="1:9">
      <c r="A49" s="746"/>
      <c r="B49" s="517" t="s">
        <v>3504</v>
      </c>
      <c r="C49" s="152" t="s">
        <v>3505</v>
      </c>
      <c r="D49" s="196">
        <v>16101181343.459999</v>
      </c>
      <c r="E49" s="196">
        <v>133776196</v>
      </c>
      <c r="F49" s="196">
        <v>16234957539.459999</v>
      </c>
      <c r="G49" s="196">
        <v>14982808965.09</v>
      </c>
      <c r="H49" s="196">
        <v>118769710.28</v>
      </c>
      <c r="I49" s="196">
        <v>15101578675.370001</v>
      </c>
    </row>
    <row r="50" spans="1:9">
      <c r="A50" s="746"/>
      <c r="B50" s="517" t="s">
        <v>1789</v>
      </c>
      <c r="C50" s="152" t="s">
        <v>3506</v>
      </c>
      <c r="D50" s="196">
        <v>1835413626</v>
      </c>
      <c r="E50" s="196">
        <v>85785100</v>
      </c>
      <c r="F50" s="196">
        <v>1921198726</v>
      </c>
      <c r="G50" s="196">
        <v>1418584170.1199999</v>
      </c>
      <c r="H50" s="196">
        <v>44745135.219999999</v>
      </c>
      <c r="I50" s="196">
        <v>1463329305.3399999</v>
      </c>
    </row>
    <row r="51" spans="1:9">
      <c r="A51" s="746"/>
      <c r="B51" s="517" t="s">
        <v>1791</v>
      </c>
      <c r="C51" s="152" t="s">
        <v>3507</v>
      </c>
      <c r="D51" s="196">
        <v>23162179712.990002</v>
      </c>
      <c r="E51" s="196">
        <v>9522465481.3799992</v>
      </c>
      <c r="F51" s="196">
        <v>32684645194.370003</v>
      </c>
      <c r="G51" s="196">
        <v>19745234895.09</v>
      </c>
      <c r="H51" s="196">
        <v>8143525669.1499996</v>
      </c>
      <c r="I51" s="196">
        <v>27888760564.239998</v>
      </c>
    </row>
    <row r="52" spans="1:9">
      <c r="A52" s="747"/>
      <c r="B52" s="517" t="s">
        <v>1795</v>
      </c>
      <c r="C52" s="152" t="s">
        <v>3508</v>
      </c>
      <c r="D52" s="196">
        <v>31767940177.009998</v>
      </c>
      <c r="E52" s="196">
        <v>2787361147.04</v>
      </c>
      <c r="F52" s="196">
        <v>34555301324.049995</v>
      </c>
      <c r="G52" s="196">
        <v>26939059506.400002</v>
      </c>
      <c r="H52" s="196">
        <v>2276734303.9499998</v>
      </c>
      <c r="I52" s="196">
        <v>29215793810.350002</v>
      </c>
    </row>
    <row r="53" spans="1:9" s="151" customFormat="1">
      <c r="A53" s="745" t="s">
        <v>1797</v>
      </c>
      <c r="B53" s="744" t="s">
        <v>3509</v>
      </c>
      <c r="C53" s="744"/>
      <c r="D53" s="516">
        <v>15835150874.940001</v>
      </c>
      <c r="E53" s="516">
        <v>3116541969.3000002</v>
      </c>
      <c r="F53" s="516">
        <v>18951692844.240002</v>
      </c>
      <c r="G53" s="516">
        <v>10067296066.99</v>
      </c>
      <c r="H53" s="516">
        <v>2199190307.46</v>
      </c>
      <c r="I53" s="516">
        <v>12266486374.450001</v>
      </c>
    </row>
    <row r="54" spans="1:9">
      <c r="A54" s="746"/>
      <c r="B54" s="517" t="s">
        <v>1798</v>
      </c>
      <c r="C54" s="152" t="s">
        <v>3510</v>
      </c>
      <c r="D54" s="196">
        <v>409382390</v>
      </c>
      <c r="E54" s="196">
        <v>30778466.359999999</v>
      </c>
      <c r="F54" s="196">
        <v>440160856.36000001</v>
      </c>
      <c r="G54" s="196">
        <v>251638869.56</v>
      </c>
      <c r="H54" s="196">
        <v>21677543.870000001</v>
      </c>
      <c r="I54" s="196">
        <v>273316413.43000001</v>
      </c>
    </row>
    <row r="55" spans="1:9">
      <c r="A55" s="746"/>
      <c r="B55" s="517" t="s">
        <v>1800</v>
      </c>
      <c r="C55" s="152" t="s">
        <v>3511</v>
      </c>
      <c r="D55" s="196">
        <v>218323920</v>
      </c>
      <c r="E55" s="196">
        <v>51778780.979999997</v>
      </c>
      <c r="F55" s="196">
        <v>270102700.98000002</v>
      </c>
      <c r="G55" s="196">
        <v>140340241.13999999</v>
      </c>
      <c r="H55" s="196">
        <v>36194923.159999996</v>
      </c>
      <c r="I55" s="196">
        <v>176535164.29999998</v>
      </c>
    </row>
    <row r="56" spans="1:9">
      <c r="A56" s="746"/>
      <c r="B56" s="517" t="s">
        <v>1804</v>
      </c>
      <c r="C56" s="152" t="s">
        <v>3512</v>
      </c>
      <c r="D56" s="196">
        <v>98723677</v>
      </c>
      <c r="E56" s="196">
        <v>5990000</v>
      </c>
      <c r="F56" s="196">
        <v>104713677</v>
      </c>
      <c r="G56" s="196">
        <v>61022888.030000001</v>
      </c>
      <c r="H56" s="196">
        <v>4351203.96</v>
      </c>
      <c r="I56" s="196">
        <v>65374091.990000002</v>
      </c>
    </row>
    <row r="57" spans="1:9">
      <c r="A57" s="746"/>
      <c r="B57" s="517" t="s">
        <v>1810</v>
      </c>
      <c r="C57" s="152" t="s">
        <v>3513</v>
      </c>
      <c r="D57" s="196">
        <v>1151113242.8</v>
      </c>
      <c r="E57" s="196">
        <v>157453468.22</v>
      </c>
      <c r="F57" s="196">
        <v>1308566711.02</v>
      </c>
      <c r="G57" s="196">
        <v>697665073.11000001</v>
      </c>
      <c r="H57" s="196">
        <v>103904700.34</v>
      </c>
      <c r="I57" s="196">
        <v>801569773.45000005</v>
      </c>
    </row>
    <row r="58" spans="1:9">
      <c r="A58" s="746"/>
      <c r="B58" s="517" t="s">
        <v>3514</v>
      </c>
      <c r="C58" s="152" t="s">
        <v>3515</v>
      </c>
      <c r="D58" s="196">
        <v>2793494770.1999998</v>
      </c>
      <c r="E58" s="196">
        <v>651616775.48000002</v>
      </c>
      <c r="F58" s="196">
        <v>3445111545.6799998</v>
      </c>
      <c r="G58" s="196">
        <v>1657739731.6700001</v>
      </c>
      <c r="H58" s="196">
        <v>445203049.44</v>
      </c>
      <c r="I58" s="196">
        <v>2102942781.1100001</v>
      </c>
    </row>
    <row r="59" spans="1:9">
      <c r="A59" s="747"/>
      <c r="B59" s="517" t="s">
        <v>1812</v>
      </c>
      <c r="C59" s="152" t="s">
        <v>3516</v>
      </c>
      <c r="D59" s="196">
        <v>11164112874.940001</v>
      </c>
      <c r="E59" s="196">
        <v>2218924478.2600002</v>
      </c>
      <c r="F59" s="196">
        <v>13383037353.200001</v>
      </c>
      <c r="G59" s="196">
        <v>7258889263.4799995</v>
      </c>
      <c r="H59" s="196">
        <v>1587858886.6900001</v>
      </c>
      <c r="I59" s="196">
        <v>8846748150.1700001</v>
      </c>
    </row>
    <row r="60" spans="1:9" s="173" customFormat="1">
      <c r="A60" s="748" t="s">
        <v>307</v>
      </c>
      <c r="B60" s="749"/>
      <c r="C60" s="750"/>
      <c r="D60" s="516">
        <v>288170415241.09998</v>
      </c>
      <c r="E60" s="516">
        <v>244159991251.31998</v>
      </c>
      <c r="F60" s="516">
        <v>532330406492.42004</v>
      </c>
      <c r="G60" s="516">
        <v>234873101763.55002</v>
      </c>
      <c r="H60" s="516">
        <v>156299856848.62</v>
      </c>
      <c r="I60" s="516">
        <v>391172958612.16998</v>
      </c>
    </row>
    <row r="61" spans="1:9">
      <c r="C61" s="495" t="s">
        <v>3431</v>
      </c>
      <c r="I61"/>
    </row>
    <row r="62" spans="1:9">
      <c r="C62" s="495"/>
    </row>
  </sheetData>
  <mergeCells count="27">
    <mergeCell ref="A60:C60"/>
    <mergeCell ref="A43:A46"/>
    <mergeCell ref="B43:C43"/>
    <mergeCell ref="A47:A52"/>
    <mergeCell ref="B47:C47"/>
    <mergeCell ref="A53:A59"/>
    <mergeCell ref="B53:C53"/>
    <mergeCell ref="A27:A31"/>
    <mergeCell ref="B27:C27"/>
    <mergeCell ref="A32:A35"/>
    <mergeCell ref="B32:C32"/>
    <mergeCell ref="A36:A42"/>
    <mergeCell ref="B36:C36"/>
    <mergeCell ref="A10:A13"/>
    <mergeCell ref="B10:C10"/>
    <mergeCell ref="A14:A17"/>
    <mergeCell ref="B14:C14"/>
    <mergeCell ref="A18:A26"/>
    <mergeCell ref="B18:C18"/>
    <mergeCell ref="A8:C9"/>
    <mergeCell ref="D8:F8"/>
    <mergeCell ref="G8:I8"/>
    <mergeCell ref="A2:I2"/>
    <mergeCell ref="A3:I3"/>
    <mergeCell ref="A4:I4"/>
    <mergeCell ref="A5:I5"/>
    <mergeCell ref="C6:I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54"/>
  <sheetViews>
    <sheetView workbookViewId="0">
      <selection activeCell="I14" sqref="I14"/>
    </sheetView>
  </sheetViews>
  <sheetFormatPr defaultRowHeight="15"/>
  <cols>
    <col min="1" max="1" width="52" customWidth="1"/>
    <col min="2" max="2" width="21.28515625" customWidth="1"/>
    <col min="3" max="3" width="22.7109375" customWidth="1"/>
    <col min="4" max="5" width="18.7109375" customWidth="1"/>
  </cols>
  <sheetData>
    <row r="2" spans="1:5" s="521" customFormat="1">
      <c r="A2" s="658" t="s">
        <v>33</v>
      </c>
      <c r="B2" s="658"/>
      <c r="C2" s="658"/>
      <c r="D2" s="658"/>
      <c r="E2" s="658"/>
    </row>
    <row r="3" spans="1:5" s="521" customFormat="1">
      <c r="A3" s="658" t="s">
        <v>35</v>
      </c>
      <c r="B3" s="658"/>
      <c r="C3" s="658"/>
      <c r="D3" s="658"/>
      <c r="E3" s="658"/>
    </row>
    <row r="4" spans="1:5" s="521" customFormat="1" ht="15.75">
      <c r="A4" s="532" t="s">
        <v>34</v>
      </c>
      <c r="B4" s="532"/>
      <c r="C4" s="532"/>
      <c r="D4" s="532"/>
      <c r="E4" s="532"/>
    </row>
    <row r="5" spans="1:5" s="521" customFormat="1" ht="18.75">
      <c r="A5" s="533" t="s">
        <v>3529</v>
      </c>
      <c r="B5" s="533"/>
      <c r="C5" s="533"/>
      <c r="D5" s="533"/>
      <c r="E5" s="533"/>
    </row>
    <row r="6" spans="1:5" s="521" customFormat="1">
      <c r="B6" s="521" t="s">
        <v>3530</v>
      </c>
      <c r="D6" s="534" t="s">
        <v>3531</v>
      </c>
      <c r="E6" s="534"/>
    </row>
    <row r="7" spans="1:5" s="521" customFormat="1" ht="15" customHeight="1">
      <c r="A7" s="751" t="s">
        <v>3532</v>
      </c>
      <c r="B7" s="752" t="s">
        <v>3533</v>
      </c>
      <c r="C7" s="752" t="s">
        <v>3534</v>
      </c>
      <c r="D7" s="752" t="s">
        <v>1031</v>
      </c>
      <c r="E7" s="752" t="s">
        <v>3535</v>
      </c>
    </row>
    <row r="8" spans="1:5" s="521" customFormat="1" ht="15" customHeight="1">
      <c r="A8" s="751"/>
      <c r="B8" s="752"/>
      <c r="C8" s="752"/>
      <c r="D8" s="752"/>
      <c r="E8" s="752"/>
    </row>
    <row r="9" spans="1:5">
      <c r="A9" s="151" t="s">
        <v>704</v>
      </c>
      <c r="B9" s="522">
        <v>0</v>
      </c>
      <c r="C9" s="522">
        <v>0</v>
      </c>
      <c r="D9" s="523">
        <v>122637136.18000001</v>
      </c>
      <c r="E9" s="523">
        <v>122637136.18000001</v>
      </c>
    </row>
    <row r="10" spans="1:5">
      <c r="A10" t="s">
        <v>957</v>
      </c>
      <c r="B10" s="522">
        <v>0</v>
      </c>
      <c r="C10" s="522">
        <v>0</v>
      </c>
      <c r="D10" s="522">
        <v>122637136.18000001</v>
      </c>
      <c r="E10" s="522">
        <v>122637136.18000001</v>
      </c>
    </row>
    <row r="11" spans="1:5">
      <c r="A11" s="151" t="s">
        <v>705</v>
      </c>
      <c r="B11" s="522">
        <v>0</v>
      </c>
      <c r="C11" s="522">
        <v>0</v>
      </c>
      <c r="D11" s="523">
        <v>46377728.369999997</v>
      </c>
      <c r="E11" s="523">
        <v>46377728.369999997</v>
      </c>
    </row>
    <row r="12" spans="1:5">
      <c r="A12" t="s">
        <v>957</v>
      </c>
      <c r="B12" s="522">
        <v>0</v>
      </c>
      <c r="C12" s="522">
        <v>0</v>
      </c>
      <c r="D12" s="522">
        <v>46377728.369999997</v>
      </c>
      <c r="E12" s="522">
        <v>46377728.369999997</v>
      </c>
    </row>
    <row r="13" spans="1:5">
      <c r="A13" s="151" t="s">
        <v>706</v>
      </c>
      <c r="B13" s="522">
        <v>0</v>
      </c>
      <c r="C13" s="522">
        <v>0</v>
      </c>
      <c r="D13" s="523">
        <v>156073228.90000004</v>
      </c>
      <c r="E13" s="523">
        <v>156073228.90000004</v>
      </c>
    </row>
    <row r="14" spans="1:5">
      <c r="A14" t="s">
        <v>957</v>
      </c>
      <c r="B14" s="522">
        <v>0</v>
      </c>
      <c r="C14" s="522">
        <v>0</v>
      </c>
      <c r="D14" s="522">
        <v>156073228.90000004</v>
      </c>
      <c r="E14" s="522">
        <v>156073228.90000004</v>
      </c>
    </row>
    <row r="15" spans="1:5">
      <c r="A15" s="151" t="s">
        <v>707</v>
      </c>
      <c r="B15" s="522">
        <v>0</v>
      </c>
      <c r="C15" s="522">
        <v>0</v>
      </c>
      <c r="D15" s="523">
        <v>1041567747</v>
      </c>
      <c r="E15" s="523">
        <v>1041567747</v>
      </c>
    </row>
    <row r="16" spans="1:5">
      <c r="A16" t="s">
        <v>957</v>
      </c>
      <c r="B16" s="522">
        <v>0</v>
      </c>
      <c r="C16" s="522">
        <v>0</v>
      </c>
      <c r="D16" s="522">
        <v>1041567747</v>
      </c>
      <c r="E16" s="522">
        <v>1041567747</v>
      </c>
    </row>
    <row r="17" spans="1:5">
      <c r="A17" s="151" t="s">
        <v>708</v>
      </c>
      <c r="B17" s="522">
        <v>0</v>
      </c>
      <c r="C17" s="522">
        <v>0</v>
      </c>
      <c r="D17" s="523">
        <v>6960219465.2299986</v>
      </c>
      <c r="E17" s="523">
        <v>6960219465.2299986</v>
      </c>
    </row>
    <row r="18" spans="1:5">
      <c r="A18" t="s">
        <v>970</v>
      </c>
      <c r="B18" s="522">
        <v>0</v>
      </c>
      <c r="C18" s="522">
        <v>0</v>
      </c>
      <c r="D18" s="522">
        <v>6960219465.2299986</v>
      </c>
      <c r="E18" s="522">
        <v>6960219465.2299986</v>
      </c>
    </row>
    <row r="19" spans="1:5">
      <c r="A19" s="151" t="s">
        <v>709</v>
      </c>
      <c r="B19" s="522">
        <v>0</v>
      </c>
      <c r="C19" s="522">
        <v>0</v>
      </c>
      <c r="D19" s="523">
        <v>830398020.77999997</v>
      </c>
      <c r="E19" s="523">
        <v>830398020.77999997</v>
      </c>
    </row>
    <row r="20" spans="1:5">
      <c r="A20" t="s">
        <v>957</v>
      </c>
      <c r="B20" s="522">
        <v>0</v>
      </c>
      <c r="C20" s="522">
        <v>0</v>
      </c>
      <c r="D20" s="522">
        <v>830398020.77999997</v>
      </c>
      <c r="E20" s="522">
        <v>830398020.77999997</v>
      </c>
    </row>
    <row r="21" spans="1:5">
      <c r="A21" s="151" t="s">
        <v>710</v>
      </c>
      <c r="B21" s="522">
        <v>0</v>
      </c>
      <c r="C21" s="522">
        <v>0</v>
      </c>
      <c r="D21" s="523">
        <v>515880682.38999999</v>
      </c>
      <c r="E21" s="523">
        <v>515880682.38999999</v>
      </c>
    </row>
    <row r="22" spans="1:5">
      <c r="A22" t="s">
        <v>957</v>
      </c>
      <c r="B22" s="522">
        <v>0</v>
      </c>
      <c r="C22" s="522">
        <v>0</v>
      </c>
      <c r="D22" s="522">
        <v>515880682.38999999</v>
      </c>
      <c r="E22" s="522">
        <v>515880682.38999999</v>
      </c>
    </row>
    <row r="23" spans="1:5">
      <c r="A23" s="151" t="s">
        <v>711</v>
      </c>
      <c r="B23" s="523">
        <v>536560367.40000004</v>
      </c>
      <c r="C23" s="522">
        <v>0</v>
      </c>
      <c r="D23" s="523"/>
      <c r="E23" s="523">
        <v>536560367.40000004</v>
      </c>
    </row>
    <row r="24" spans="1:5">
      <c r="A24" t="s">
        <v>957</v>
      </c>
      <c r="B24" s="522">
        <v>536560367.40000004</v>
      </c>
      <c r="C24" s="522">
        <v>0</v>
      </c>
      <c r="D24" s="522"/>
      <c r="E24" s="522">
        <v>536560367.40000004</v>
      </c>
    </row>
    <row r="25" spans="1:5">
      <c r="A25" s="151" t="s">
        <v>712</v>
      </c>
      <c r="B25" s="523">
        <v>0</v>
      </c>
      <c r="C25" s="522">
        <v>0</v>
      </c>
      <c r="D25" s="523">
        <v>489281046.7100001</v>
      </c>
      <c r="E25" s="523">
        <v>489281046.7100001</v>
      </c>
    </row>
    <row r="26" spans="1:5">
      <c r="A26" t="s">
        <v>957</v>
      </c>
      <c r="B26" s="522">
        <v>0</v>
      </c>
      <c r="C26" s="522">
        <v>0</v>
      </c>
      <c r="D26" s="522">
        <v>489281046.7100001</v>
      </c>
      <c r="E26" s="522">
        <v>489281046.7100001</v>
      </c>
    </row>
    <row r="27" spans="1:5">
      <c r="A27" s="151" t="s">
        <v>713</v>
      </c>
      <c r="B27" s="523">
        <v>177371356.74000001</v>
      </c>
      <c r="C27" s="522">
        <v>0</v>
      </c>
      <c r="D27" s="523"/>
      <c r="E27" s="523">
        <v>177371356.74000001</v>
      </c>
    </row>
    <row r="28" spans="1:5">
      <c r="A28" t="s">
        <v>957</v>
      </c>
      <c r="B28" s="522">
        <v>177371356.74000001</v>
      </c>
      <c r="C28" s="522">
        <v>0</v>
      </c>
      <c r="D28" s="522"/>
      <c r="E28" s="522">
        <v>177371356.74000001</v>
      </c>
    </row>
    <row r="29" spans="1:5">
      <c r="A29" s="151" t="s">
        <v>714</v>
      </c>
      <c r="B29" s="523">
        <v>0</v>
      </c>
      <c r="C29" s="522">
        <v>0</v>
      </c>
      <c r="D29" s="523">
        <v>40634606.82</v>
      </c>
      <c r="E29" s="523">
        <v>40634606.82</v>
      </c>
    </row>
    <row r="30" spans="1:5">
      <c r="A30" t="s">
        <v>957</v>
      </c>
      <c r="B30" s="523">
        <v>0</v>
      </c>
      <c r="C30" s="522">
        <v>0</v>
      </c>
      <c r="D30" s="522">
        <v>40634606.82</v>
      </c>
      <c r="E30" s="522">
        <v>40634606.82</v>
      </c>
    </row>
    <row r="31" spans="1:5">
      <c r="A31" s="151" t="s">
        <v>715</v>
      </c>
      <c r="B31" s="523">
        <v>0</v>
      </c>
      <c r="C31" s="522">
        <v>0</v>
      </c>
      <c r="D31" s="523">
        <v>46010340.25</v>
      </c>
      <c r="E31" s="523">
        <v>46010340.25</v>
      </c>
    </row>
    <row r="32" spans="1:5">
      <c r="A32" t="s">
        <v>957</v>
      </c>
      <c r="B32" s="523">
        <v>0</v>
      </c>
      <c r="C32" s="522">
        <v>0</v>
      </c>
      <c r="D32" s="522">
        <v>46010340.25</v>
      </c>
      <c r="E32" s="522">
        <v>46010340.25</v>
      </c>
    </row>
    <row r="33" spans="1:5">
      <c r="A33" s="151" t="s">
        <v>716</v>
      </c>
      <c r="B33" s="523">
        <v>69045294.200000003</v>
      </c>
      <c r="C33" s="522">
        <v>0</v>
      </c>
      <c r="D33" s="523">
        <v>0</v>
      </c>
      <c r="E33" s="523">
        <v>69045294.200000003</v>
      </c>
    </row>
    <row r="34" spans="1:5">
      <c r="A34" t="s">
        <v>957</v>
      </c>
      <c r="B34" s="522">
        <v>69045294.200000003</v>
      </c>
      <c r="C34" s="522">
        <v>0</v>
      </c>
      <c r="D34" s="523">
        <v>0</v>
      </c>
      <c r="E34" s="522">
        <v>69045294.200000003</v>
      </c>
    </row>
    <row r="35" spans="1:5">
      <c r="A35" s="151" t="s">
        <v>717</v>
      </c>
      <c r="B35" s="523">
        <v>0</v>
      </c>
      <c r="C35" s="523">
        <v>26390390.729999997</v>
      </c>
      <c r="D35" s="523">
        <v>0</v>
      </c>
      <c r="E35" s="523">
        <v>26390390.729999997</v>
      </c>
    </row>
    <row r="36" spans="1:5">
      <c r="A36" t="s">
        <v>957</v>
      </c>
      <c r="B36" s="523">
        <v>0</v>
      </c>
      <c r="C36" s="522">
        <v>26390390.729999997</v>
      </c>
      <c r="D36" s="523">
        <v>0</v>
      </c>
      <c r="E36" s="522">
        <v>26390390.729999997</v>
      </c>
    </row>
    <row r="37" spans="1:5">
      <c r="A37" s="151" t="s">
        <v>718</v>
      </c>
      <c r="B37" s="523">
        <v>0</v>
      </c>
      <c r="C37" s="523">
        <v>20896862.719999999</v>
      </c>
      <c r="D37" s="523">
        <v>0</v>
      </c>
      <c r="E37" s="523">
        <v>20896862.719999999</v>
      </c>
    </row>
    <row r="38" spans="1:5">
      <c r="A38" t="s">
        <v>957</v>
      </c>
      <c r="B38" s="523">
        <v>0</v>
      </c>
      <c r="C38" s="522">
        <v>20896862.719999999</v>
      </c>
      <c r="D38" s="523">
        <v>0</v>
      </c>
      <c r="E38" s="522">
        <v>20896862.719999999</v>
      </c>
    </row>
    <row r="39" spans="1:5">
      <c r="A39" s="151" t="s">
        <v>719</v>
      </c>
      <c r="B39" s="523">
        <v>0</v>
      </c>
      <c r="C39" s="523">
        <v>21528072.460000001</v>
      </c>
      <c r="D39" s="523">
        <v>0</v>
      </c>
      <c r="E39" s="523">
        <v>21528072.460000001</v>
      </c>
    </row>
    <row r="40" spans="1:5">
      <c r="A40" t="s">
        <v>957</v>
      </c>
      <c r="B40" s="523">
        <v>0</v>
      </c>
      <c r="C40" s="522">
        <v>21528072.460000001</v>
      </c>
      <c r="D40" s="523">
        <v>0</v>
      </c>
      <c r="E40" s="522">
        <v>21528072.460000001</v>
      </c>
    </row>
    <row r="41" spans="1:5">
      <c r="A41" s="151" t="s">
        <v>720</v>
      </c>
      <c r="B41" s="523">
        <v>0</v>
      </c>
      <c r="C41" s="523">
        <v>43222483.010000005</v>
      </c>
      <c r="D41" s="523">
        <v>0</v>
      </c>
      <c r="E41" s="523">
        <v>43222483.010000005</v>
      </c>
    </row>
    <row r="42" spans="1:5">
      <c r="A42" t="s">
        <v>957</v>
      </c>
      <c r="B42" s="523">
        <v>0</v>
      </c>
      <c r="C42" s="522">
        <v>43222483.010000005</v>
      </c>
      <c r="D42" s="523">
        <v>0</v>
      </c>
      <c r="E42" s="522">
        <v>43222483.010000005</v>
      </c>
    </row>
    <row r="43" spans="1:5">
      <c r="A43" s="151" t="s">
        <v>721</v>
      </c>
      <c r="B43" s="523">
        <v>0</v>
      </c>
      <c r="C43" s="523">
        <v>39035922</v>
      </c>
      <c r="D43" s="523">
        <v>0</v>
      </c>
      <c r="E43" s="523">
        <v>39035922</v>
      </c>
    </row>
    <row r="44" spans="1:5">
      <c r="A44" t="s">
        <v>957</v>
      </c>
      <c r="B44" s="523">
        <v>0</v>
      </c>
      <c r="C44" s="522">
        <v>39035922</v>
      </c>
      <c r="D44" s="523">
        <v>0</v>
      </c>
      <c r="E44" s="522">
        <v>39035922</v>
      </c>
    </row>
    <row r="45" spans="1:5">
      <c r="A45" s="151" t="s">
        <v>722</v>
      </c>
      <c r="B45" s="523">
        <v>0</v>
      </c>
      <c r="C45" s="523">
        <v>27446337.289999999</v>
      </c>
      <c r="D45" s="523">
        <v>0</v>
      </c>
      <c r="E45" s="523">
        <v>27446337.289999999</v>
      </c>
    </row>
    <row r="46" spans="1:5">
      <c r="A46" t="s">
        <v>957</v>
      </c>
      <c r="B46" s="523">
        <v>0</v>
      </c>
      <c r="C46" s="522">
        <v>27446337.289999999</v>
      </c>
      <c r="D46" s="523">
        <v>0</v>
      </c>
      <c r="E46" s="522">
        <v>27446337.289999999</v>
      </c>
    </row>
    <row r="47" spans="1:5">
      <c r="A47" s="151" t="s">
        <v>723</v>
      </c>
      <c r="B47" s="523">
        <v>0</v>
      </c>
      <c r="C47" s="523">
        <v>0</v>
      </c>
      <c r="D47" s="523">
        <v>3030495693.8900008</v>
      </c>
      <c r="E47" s="523">
        <v>3030495693.8900008</v>
      </c>
    </row>
    <row r="48" spans="1:5">
      <c r="A48" t="s">
        <v>957</v>
      </c>
      <c r="B48" s="523">
        <v>0</v>
      </c>
      <c r="C48" s="523">
        <v>0</v>
      </c>
      <c r="D48" s="522">
        <v>566873802.26999998</v>
      </c>
      <c r="E48" s="522">
        <v>566873802.26999998</v>
      </c>
    </row>
    <row r="49" spans="1:5">
      <c r="A49" t="s">
        <v>970</v>
      </c>
      <c r="B49" s="523">
        <v>0</v>
      </c>
      <c r="C49" s="523">
        <v>0</v>
      </c>
      <c r="D49" s="522">
        <v>2354912873.5100007</v>
      </c>
      <c r="E49" s="522">
        <v>2354912873.5100007</v>
      </c>
    </row>
    <row r="50" spans="1:5">
      <c r="A50" s="182" t="s">
        <v>977</v>
      </c>
      <c r="B50" s="523">
        <v>0</v>
      </c>
      <c r="C50" s="523">
        <v>0</v>
      </c>
      <c r="D50" s="522">
        <v>108709018.10999998</v>
      </c>
      <c r="E50" s="522">
        <v>108709018.10999998</v>
      </c>
    </row>
    <row r="51" spans="1:5">
      <c r="A51" s="151" t="s">
        <v>724</v>
      </c>
      <c r="B51" s="523">
        <v>11528809.91</v>
      </c>
      <c r="C51" s="523">
        <v>9925879422.4799995</v>
      </c>
      <c r="D51" s="523">
        <v>4414526354.3200016</v>
      </c>
      <c r="E51" s="523">
        <v>14351934586.710001</v>
      </c>
    </row>
    <row r="52" spans="1:5">
      <c r="A52" t="s">
        <v>957</v>
      </c>
      <c r="B52" s="522">
        <v>11528809.91</v>
      </c>
      <c r="C52" s="522">
        <v>1309420477.74</v>
      </c>
      <c r="D52" s="522">
        <v>4188988958.8200021</v>
      </c>
      <c r="E52" s="522">
        <v>5509938246.4700022</v>
      </c>
    </row>
    <row r="53" spans="1:5">
      <c r="A53" t="s">
        <v>1016</v>
      </c>
      <c r="B53" s="522">
        <v>0</v>
      </c>
      <c r="C53" s="522">
        <v>5529778216.4799995</v>
      </c>
      <c r="D53" s="522"/>
      <c r="E53" s="522">
        <v>5529778216.4799995</v>
      </c>
    </row>
    <row r="54" spans="1:5">
      <c r="A54" t="s">
        <v>977</v>
      </c>
      <c r="B54" s="522">
        <v>0</v>
      </c>
      <c r="C54" s="522">
        <v>3086680728.2600002</v>
      </c>
      <c r="D54" s="522">
        <v>225537395.5</v>
      </c>
      <c r="E54" s="522">
        <v>3312218123.7600002</v>
      </c>
    </row>
    <row r="55" spans="1:5">
      <c r="A55" s="151" t="s">
        <v>725</v>
      </c>
      <c r="B55" s="523">
        <v>438532066.47999996</v>
      </c>
      <c r="C55" s="523">
        <v>1548026507.8399999</v>
      </c>
      <c r="D55" s="523">
        <v>3503765161.0199995</v>
      </c>
      <c r="E55" s="523">
        <v>5490323735.3399992</v>
      </c>
    </row>
    <row r="56" spans="1:5">
      <c r="A56" t="s">
        <v>966</v>
      </c>
      <c r="B56" s="522">
        <v>0</v>
      </c>
      <c r="C56" s="522">
        <v>0</v>
      </c>
      <c r="D56" s="522">
        <v>254499319</v>
      </c>
      <c r="E56" s="522">
        <v>254499319</v>
      </c>
    </row>
    <row r="57" spans="1:5">
      <c r="A57" t="s">
        <v>977</v>
      </c>
      <c r="B57" s="522">
        <v>438532066.47999996</v>
      </c>
      <c r="C57" s="522">
        <v>1373866474.8399999</v>
      </c>
      <c r="D57" s="522">
        <v>3249265842.0199995</v>
      </c>
      <c r="E57" s="522">
        <v>5061664383.3399992</v>
      </c>
    </row>
    <row r="58" spans="1:5">
      <c r="A58" t="s">
        <v>998</v>
      </c>
      <c r="B58" s="522">
        <v>0</v>
      </c>
      <c r="C58" s="522">
        <v>174160033</v>
      </c>
      <c r="D58" s="522">
        <v>0</v>
      </c>
      <c r="E58" s="522">
        <v>174160033</v>
      </c>
    </row>
    <row r="59" spans="1:5">
      <c r="A59" s="151" t="s">
        <v>726</v>
      </c>
      <c r="B59" s="523">
        <v>8754690141.7900009</v>
      </c>
      <c r="C59" s="523">
        <v>14037083811.920008</v>
      </c>
      <c r="D59" s="523">
        <v>1700348296.0599999</v>
      </c>
      <c r="E59" s="523">
        <v>24492122249.77</v>
      </c>
    </row>
    <row r="60" spans="1:5">
      <c r="A60" t="s">
        <v>957</v>
      </c>
      <c r="B60" s="522">
        <v>148246011.20999998</v>
      </c>
      <c r="C60" s="522">
        <v>28440684</v>
      </c>
      <c r="D60" s="522">
        <v>1245494521</v>
      </c>
      <c r="E60" s="522">
        <v>1422181216.21</v>
      </c>
    </row>
    <row r="61" spans="1:5">
      <c r="A61" t="s">
        <v>977</v>
      </c>
      <c r="B61" s="522">
        <v>8317911416.9400005</v>
      </c>
      <c r="C61" s="522">
        <v>12806383221.480007</v>
      </c>
      <c r="D61" s="522">
        <v>273036339.17000002</v>
      </c>
      <c r="E61" s="522">
        <v>21397330977.590004</v>
      </c>
    </row>
    <row r="62" spans="1:5">
      <c r="A62" t="s">
        <v>987</v>
      </c>
      <c r="B62" s="522">
        <v>288532713.63999999</v>
      </c>
      <c r="C62" s="522">
        <v>427397796.31999999</v>
      </c>
      <c r="D62" s="522">
        <v>181817435.88999996</v>
      </c>
      <c r="E62" s="522">
        <v>897747945.85000002</v>
      </c>
    </row>
    <row r="63" spans="1:5">
      <c r="A63" t="s">
        <v>993</v>
      </c>
      <c r="B63" s="522">
        <v>0</v>
      </c>
      <c r="C63" s="522">
        <v>774862110.12</v>
      </c>
      <c r="D63" s="522">
        <v>0</v>
      </c>
      <c r="E63" s="522">
        <v>774862110.12</v>
      </c>
    </row>
    <row r="64" spans="1:5">
      <c r="A64" s="151" t="s">
        <v>727</v>
      </c>
      <c r="B64" s="523">
        <v>0</v>
      </c>
      <c r="C64" s="523">
        <v>20530454.579999998</v>
      </c>
      <c r="D64" s="523">
        <v>265322889.06000003</v>
      </c>
      <c r="E64" s="523">
        <v>285853343.64000005</v>
      </c>
    </row>
    <row r="65" spans="1:5">
      <c r="A65" t="s">
        <v>970</v>
      </c>
      <c r="B65" s="522">
        <v>0</v>
      </c>
      <c r="C65" s="522">
        <v>20530454.579999998</v>
      </c>
      <c r="D65" s="522">
        <v>265322889.06000003</v>
      </c>
      <c r="E65" s="522">
        <v>285853343.64000005</v>
      </c>
    </row>
    <row r="66" spans="1:5">
      <c r="A66" s="151" t="s">
        <v>728</v>
      </c>
      <c r="B66" s="523">
        <v>4137778906.6499963</v>
      </c>
      <c r="C66" s="523">
        <v>17971208845.619976</v>
      </c>
      <c r="D66" s="523">
        <v>897813779.78000009</v>
      </c>
      <c r="E66" s="523">
        <v>23006801532.049973</v>
      </c>
    </row>
    <row r="67" spans="1:5">
      <c r="A67" t="s">
        <v>977</v>
      </c>
      <c r="B67" s="522">
        <v>4137778906.6499963</v>
      </c>
      <c r="C67" s="522">
        <v>17971208845.619976</v>
      </c>
      <c r="D67" s="522">
        <v>897813779.78000009</v>
      </c>
      <c r="E67" s="522">
        <v>23006801532.049973</v>
      </c>
    </row>
    <row r="68" spans="1:5">
      <c r="A68" s="151" t="s">
        <v>729</v>
      </c>
      <c r="B68" s="523">
        <v>4382712933.5300016</v>
      </c>
      <c r="C68" s="523">
        <v>5745120953.2799997</v>
      </c>
      <c r="D68" s="523">
        <v>2071050994.9300001</v>
      </c>
      <c r="E68" s="523">
        <v>12198884881.740002</v>
      </c>
    </row>
    <row r="69" spans="1:5">
      <c r="A69" t="s">
        <v>957</v>
      </c>
      <c r="B69" s="522">
        <v>0</v>
      </c>
      <c r="C69" s="522">
        <v>55887680.5</v>
      </c>
      <c r="D69" s="522">
        <v>0</v>
      </c>
      <c r="E69" s="522">
        <v>55887680.5</v>
      </c>
    </row>
    <row r="70" spans="1:5">
      <c r="A70" t="s">
        <v>987</v>
      </c>
      <c r="B70" s="522">
        <v>0</v>
      </c>
      <c r="C70" s="522">
        <v>503281318.48999989</v>
      </c>
      <c r="D70" s="522">
        <v>0</v>
      </c>
      <c r="E70" s="522">
        <v>503281318.48999989</v>
      </c>
    </row>
    <row r="71" spans="1:5">
      <c r="A71" t="s">
        <v>993</v>
      </c>
      <c r="B71" s="522">
        <v>4382712933.5300016</v>
      </c>
      <c r="C71" s="522">
        <v>5185951954.29</v>
      </c>
      <c r="D71" s="522">
        <v>2071050994.9300001</v>
      </c>
      <c r="E71" s="522">
        <v>11639715882.750002</v>
      </c>
    </row>
    <row r="72" spans="1:5">
      <c r="A72" s="151" t="s">
        <v>730</v>
      </c>
      <c r="B72" s="523">
        <v>68546369299.349991</v>
      </c>
      <c r="C72" s="523">
        <v>39452258853.290009</v>
      </c>
      <c r="D72" s="523">
        <v>27358091698.539986</v>
      </c>
      <c r="E72" s="523">
        <v>135356719851.17999</v>
      </c>
    </row>
    <row r="73" spans="1:5">
      <c r="A73" t="s">
        <v>957</v>
      </c>
      <c r="B73" s="522">
        <v>0</v>
      </c>
      <c r="C73" s="522">
        <v>734381308.00999999</v>
      </c>
      <c r="D73" s="522">
        <v>17037133641.060003</v>
      </c>
      <c r="E73" s="522">
        <v>17771514949.070004</v>
      </c>
    </row>
    <row r="74" spans="1:5">
      <c r="A74" t="s">
        <v>1016</v>
      </c>
      <c r="B74" s="522">
        <v>68546369299.349991</v>
      </c>
      <c r="C74" s="522">
        <v>0</v>
      </c>
      <c r="D74" s="522">
        <v>1344083</v>
      </c>
      <c r="E74" s="522">
        <v>68547713382.349991</v>
      </c>
    </row>
    <row r="75" spans="1:5">
      <c r="A75" t="s">
        <v>966</v>
      </c>
      <c r="B75" s="522">
        <v>0</v>
      </c>
      <c r="C75" s="522">
        <v>406946656.99000001</v>
      </c>
      <c r="D75" s="522">
        <v>79310809</v>
      </c>
      <c r="E75" s="522">
        <v>486257465.99000001</v>
      </c>
    </row>
    <row r="76" spans="1:5">
      <c r="A76" t="s">
        <v>970</v>
      </c>
      <c r="B76" s="522">
        <v>0</v>
      </c>
      <c r="C76" s="522">
        <v>37462315973.640007</v>
      </c>
      <c r="D76" s="522">
        <v>9889916141.5199814</v>
      </c>
      <c r="E76" s="522">
        <v>47352232115.159988</v>
      </c>
    </row>
    <row r="77" spans="1:5">
      <c r="A77" t="s">
        <v>998</v>
      </c>
      <c r="B77" s="522">
        <v>0</v>
      </c>
      <c r="C77" s="522">
        <v>848614914.6500001</v>
      </c>
      <c r="D77" s="522">
        <v>350387023.96000004</v>
      </c>
      <c r="E77" s="522">
        <v>1199001938.6100001</v>
      </c>
    </row>
    <row r="78" spans="1:5">
      <c r="A78" s="151" t="s">
        <v>731</v>
      </c>
      <c r="B78" s="523">
        <v>2088864934.8599997</v>
      </c>
      <c r="C78" s="523">
        <v>97804739.900000006</v>
      </c>
      <c r="D78" s="523">
        <v>2342064427.02</v>
      </c>
      <c r="E78" s="523">
        <v>4528734101.7799997</v>
      </c>
    </row>
    <row r="79" spans="1:5">
      <c r="A79" t="s">
        <v>957</v>
      </c>
      <c r="B79" s="522">
        <v>0</v>
      </c>
      <c r="C79" s="522">
        <v>62789418.5</v>
      </c>
      <c r="D79" s="522">
        <v>293583767.06</v>
      </c>
      <c r="E79" s="522">
        <v>356373185.56</v>
      </c>
    </row>
    <row r="80" spans="1:5">
      <c r="A80" t="s">
        <v>977</v>
      </c>
      <c r="B80" s="522">
        <v>1258530430.6999998</v>
      </c>
      <c r="C80" s="522">
        <v>35015321.399999999</v>
      </c>
      <c r="D80" s="522">
        <v>268415527.87</v>
      </c>
      <c r="E80" s="522">
        <v>1561961279.9699998</v>
      </c>
    </row>
    <row r="81" spans="1:5">
      <c r="A81" t="s">
        <v>1005</v>
      </c>
      <c r="B81" s="522">
        <v>830334504.15999997</v>
      </c>
      <c r="C81" s="522"/>
      <c r="D81" s="522">
        <v>1780065132.0899999</v>
      </c>
      <c r="E81" s="522">
        <v>2610399636.25</v>
      </c>
    </row>
    <row r="82" spans="1:5">
      <c r="A82" s="151" t="s">
        <v>732</v>
      </c>
      <c r="B82" s="523">
        <v>0</v>
      </c>
      <c r="C82" s="523">
        <v>1248234479</v>
      </c>
      <c r="D82" s="523">
        <v>4802646922.9400015</v>
      </c>
      <c r="E82" s="523">
        <v>6050881401.9400015</v>
      </c>
    </row>
    <row r="83" spans="1:5">
      <c r="A83" t="s">
        <v>957</v>
      </c>
      <c r="B83" s="522">
        <v>0</v>
      </c>
      <c r="C83" s="522">
        <v>1248234479</v>
      </c>
      <c r="D83" s="522">
        <v>4802646922.9400015</v>
      </c>
      <c r="E83" s="522">
        <v>6050881401.9400015</v>
      </c>
    </row>
    <row r="84" spans="1:5">
      <c r="A84" s="151" t="s">
        <v>733</v>
      </c>
      <c r="B84" s="523">
        <v>2929971810.3800006</v>
      </c>
      <c r="C84" s="523">
        <v>6086814801.2399979</v>
      </c>
      <c r="D84" s="523">
        <v>1047534582.05</v>
      </c>
      <c r="E84" s="523">
        <v>10064321193.669998</v>
      </c>
    </row>
    <row r="85" spans="1:5">
      <c r="A85" t="s">
        <v>977</v>
      </c>
      <c r="B85" s="522">
        <v>2917086910.6800008</v>
      </c>
      <c r="C85" s="522">
        <v>4796706584.2699976</v>
      </c>
      <c r="D85" s="522">
        <v>755184801.98999989</v>
      </c>
      <c r="E85" s="522">
        <v>8468978296.9399986</v>
      </c>
    </row>
    <row r="86" spans="1:5">
      <c r="A86" t="s">
        <v>987</v>
      </c>
      <c r="B86" s="522">
        <v>12884899.699999999</v>
      </c>
      <c r="C86" s="522">
        <v>1290108216.9699998</v>
      </c>
      <c r="D86" s="522">
        <v>292349780.06000006</v>
      </c>
      <c r="E86" s="522">
        <v>1595342896.73</v>
      </c>
    </row>
    <row r="87" spans="1:5">
      <c r="A87" s="151" t="s">
        <v>734</v>
      </c>
      <c r="B87" s="523">
        <v>257050037.58000001</v>
      </c>
      <c r="C87" s="523">
        <v>1028980958.6900001</v>
      </c>
      <c r="D87" s="523">
        <v>4312648260.460001</v>
      </c>
      <c r="E87" s="523">
        <v>5598679256.7300005</v>
      </c>
    </row>
    <row r="88" spans="1:5">
      <c r="A88" t="s">
        <v>1016</v>
      </c>
      <c r="B88" s="522">
        <v>0</v>
      </c>
      <c r="C88" s="522">
        <v>0</v>
      </c>
      <c r="D88" s="522">
        <v>49909590.870000005</v>
      </c>
      <c r="E88" s="522">
        <v>49909590.870000005</v>
      </c>
    </row>
    <row r="89" spans="1:5">
      <c r="A89" t="s">
        <v>977</v>
      </c>
      <c r="B89" s="522">
        <v>257050037.58000001</v>
      </c>
      <c r="C89" s="522">
        <v>812585744.62000012</v>
      </c>
      <c r="D89" s="522">
        <v>4262738669.5900011</v>
      </c>
      <c r="E89" s="522">
        <v>5332374451.7900009</v>
      </c>
    </row>
    <row r="90" spans="1:5">
      <c r="A90" t="s">
        <v>993</v>
      </c>
      <c r="B90" s="522">
        <v>0</v>
      </c>
      <c r="C90" s="522">
        <v>216395214.06999999</v>
      </c>
      <c r="D90" s="522">
        <v>0</v>
      </c>
      <c r="E90" s="522">
        <v>216395214.06999999</v>
      </c>
    </row>
    <row r="91" spans="1:5">
      <c r="A91" s="151" t="s">
        <v>735</v>
      </c>
      <c r="B91" s="523">
        <v>1199420699.509999</v>
      </c>
      <c r="C91" s="523">
        <v>84194479100.320023</v>
      </c>
      <c r="D91" s="523">
        <v>16974671831.019997</v>
      </c>
      <c r="E91" s="523">
        <v>102368571630.85002</v>
      </c>
    </row>
    <row r="92" spans="1:5">
      <c r="A92" t="s">
        <v>957</v>
      </c>
      <c r="B92" s="522">
        <v>35919602.100000001</v>
      </c>
      <c r="C92" s="522">
        <v>871922.58</v>
      </c>
      <c r="D92" s="522">
        <v>25015595.170000002</v>
      </c>
      <c r="E92" s="522">
        <v>61807119.850000001</v>
      </c>
    </row>
    <row r="93" spans="1:5">
      <c r="A93" t="s">
        <v>977</v>
      </c>
      <c r="B93" s="522">
        <v>1163501097.4099991</v>
      </c>
      <c r="C93" s="522">
        <v>84193607177.740021</v>
      </c>
      <c r="D93" s="522">
        <v>16949656235.849997</v>
      </c>
      <c r="E93" s="522">
        <v>102306764511.00002</v>
      </c>
    </row>
    <row r="94" spans="1:5">
      <c r="A94" s="151" t="s">
        <v>736</v>
      </c>
      <c r="B94" s="523">
        <v>196976016.22999999</v>
      </c>
      <c r="C94" s="523">
        <v>299592009.96000004</v>
      </c>
      <c r="D94" s="523">
        <v>0</v>
      </c>
      <c r="E94" s="523">
        <v>496568026.19000006</v>
      </c>
    </row>
    <row r="95" spans="1:5">
      <c r="A95" t="s">
        <v>1016</v>
      </c>
      <c r="B95" s="522">
        <v>158399417.22999999</v>
      </c>
      <c r="C95" s="522">
        <v>299592009.96000004</v>
      </c>
      <c r="D95" s="523">
        <v>0</v>
      </c>
      <c r="E95" s="522">
        <v>457991427.19000006</v>
      </c>
    </row>
    <row r="96" spans="1:5">
      <c r="A96" t="s">
        <v>993</v>
      </c>
      <c r="B96" s="522">
        <v>38576599</v>
      </c>
      <c r="C96" s="522">
        <v>0</v>
      </c>
      <c r="D96" s="523">
        <v>0</v>
      </c>
      <c r="E96" s="522">
        <v>38576599</v>
      </c>
    </row>
    <row r="97" spans="1:5">
      <c r="A97" s="151" t="s">
        <v>737</v>
      </c>
      <c r="B97" s="523">
        <v>0</v>
      </c>
      <c r="C97" s="523">
        <v>1267773908.9599998</v>
      </c>
      <c r="D97" s="523">
        <v>127437093.91999999</v>
      </c>
      <c r="E97" s="523">
        <v>1395211002.8799999</v>
      </c>
    </row>
    <row r="98" spans="1:5">
      <c r="A98" t="s">
        <v>957</v>
      </c>
      <c r="B98" s="523">
        <v>0</v>
      </c>
      <c r="C98" s="522">
        <v>48845807.32</v>
      </c>
      <c r="D98" s="522">
        <v>0</v>
      </c>
      <c r="E98" s="522">
        <v>48845807.32</v>
      </c>
    </row>
    <row r="99" spans="1:5">
      <c r="A99" t="s">
        <v>970</v>
      </c>
      <c r="B99" s="523">
        <v>0</v>
      </c>
      <c r="C99" s="522">
        <v>0</v>
      </c>
      <c r="D99" s="522">
        <v>75000000</v>
      </c>
      <c r="E99" s="522">
        <v>75000000</v>
      </c>
    </row>
    <row r="100" spans="1:5">
      <c r="A100" t="s">
        <v>1005</v>
      </c>
      <c r="B100" s="523">
        <v>0</v>
      </c>
      <c r="C100" s="522">
        <v>1218928101.6399999</v>
      </c>
      <c r="D100" s="522">
        <v>52437093.919999994</v>
      </c>
      <c r="E100" s="522">
        <v>1271365195.5599999</v>
      </c>
    </row>
    <row r="101" spans="1:5">
      <c r="A101" s="151" t="s">
        <v>738</v>
      </c>
      <c r="B101" s="523">
        <v>0</v>
      </c>
      <c r="C101" s="523">
        <v>51313202491.560028</v>
      </c>
      <c r="D101" s="523">
        <v>1341051670.4099998</v>
      </c>
      <c r="E101" s="523">
        <v>52654254161.970032</v>
      </c>
    </row>
    <row r="102" spans="1:5">
      <c r="A102" t="s">
        <v>966</v>
      </c>
      <c r="B102" s="523">
        <v>0</v>
      </c>
      <c r="C102" s="522">
        <v>49820648268.400024</v>
      </c>
      <c r="D102" s="522">
        <v>1341051670.4099998</v>
      </c>
      <c r="E102" s="522">
        <v>51161699938.810028</v>
      </c>
    </row>
    <row r="103" spans="1:5">
      <c r="A103" t="s">
        <v>998</v>
      </c>
      <c r="B103" s="523">
        <v>0</v>
      </c>
      <c r="C103" s="522">
        <v>1492554223.1599998</v>
      </c>
      <c r="D103" s="522">
        <v>0</v>
      </c>
      <c r="E103" s="522">
        <v>1492554223.1599998</v>
      </c>
    </row>
    <row r="104" spans="1:5">
      <c r="A104" s="151" t="s">
        <v>739</v>
      </c>
      <c r="B104" s="523">
        <v>5131436284.5500011</v>
      </c>
      <c r="C104" s="523">
        <v>14789428795.469994</v>
      </c>
      <c r="D104" s="523">
        <v>4635340937.5900002</v>
      </c>
      <c r="E104" s="523">
        <v>24556206017.609993</v>
      </c>
    </row>
    <row r="105" spans="1:5">
      <c r="A105" t="s">
        <v>957</v>
      </c>
      <c r="B105" s="522">
        <v>0</v>
      </c>
      <c r="C105" s="522">
        <v>355582602.99999994</v>
      </c>
      <c r="D105" s="522">
        <v>2319768</v>
      </c>
      <c r="E105" s="522">
        <v>357902370.99999994</v>
      </c>
    </row>
    <row r="106" spans="1:5">
      <c r="A106" t="s">
        <v>966</v>
      </c>
      <c r="B106" s="522">
        <v>0</v>
      </c>
      <c r="C106" s="522">
        <v>11403276</v>
      </c>
      <c r="D106" s="522">
        <v>0</v>
      </c>
      <c r="E106" s="522">
        <v>11403276</v>
      </c>
    </row>
    <row r="107" spans="1:5">
      <c r="A107" t="s">
        <v>977</v>
      </c>
      <c r="B107" s="522">
        <v>0</v>
      </c>
      <c r="C107" s="522">
        <v>273684681</v>
      </c>
      <c r="D107" s="522">
        <v>452822729.34000003</v>
      </c>
      <c r="E107" s="522">
        <v>726507410.34000003</v>
      </c>
    </row>
    <row r="108" spans="1:5">
      <c r="A108" t="s">
        <v>987</v>
      </c>
      <c r="B108" s="522">
        <v>0</v>
      </c>
      <c r="C108" s="522">
        <v>2342493048.48</v>
      </c>
      <c r="D108" s="522">
        <v>0</v>
      </c>
      <c r="E108" s="522">
        <v>2342493048.48</v>
      </c>
    </row>
    <row r="109" spans="1:5">
      <c r="A109" t="s">
        <v>993</v>
      </c>
      <c r="B109" s="522">
        <v>5131436284.5500011</v>
      </c>
      <c r="C109" s="522">
        <v>11806265186.989994</v>
      </c>
      <c r="D109" s="522">
        <v>4180198440.25</v>
      </c>
      <c r="E109" s="522">
        <v>21117899911.789993</v>
      </c>
    </row>
    <row r="110" spans="1:5">
      <c r="A110" s="151" t="s">
        <v>740</v>
      </c>
      <c r="B110" s="523">
        <v>3756171197.8999996</v>
      </c>
      <c r="C110" s="523">
        <v>32861861193.389977</v>
      </c>
      <c r="D110" s="523">
        <v>261231304.15000001</v>
      </c>
      <c r="E110" s="523">
        <v>36879263695.43998</v>
      </c>
    </row>
    <row r="111" spans="1:5">
      <c r="A111" t="s">
        <v>1010</v>
      </c>
      <c r="B111" s="522">
        <v>3756171197.8999996</v>
      </c>
      <c r="C111" s="522">
        <v>32861861193.389977</v>
      </c>
      <c r="D111" s="522">
        <v>261231304.15000001</v>
      </c>
      <c r="E111" s="522">
        <v>36879263695.43998</v>
      </c>
    </row>
    <row r="112" spans="1:5">
      <c r="A112" s="151" t="s">
        <v>741</v>
      </c>
      <c r="B112" s="523">
        <v>0</v>
      </c>
      <c r="C112" s="523">
        <v>1355366546.01</v>
      </c>
      <c r="D112" s="523">
        <v>5014412520.71</v>
      </c>
      <c r="E112" s="523">
        <v>6369779066.7200003</v>
      </c>
    </row>
    <row r="113" spans="1:5">
      <c r="A113" t="s">
        <v>977</v>
      </c>
      <c r="B113" s="523">
        <v>0</v>
      </c>
      <c r="C113" s="522">
        <v>1217066546.01</v>
      </c>
      <c r="D113" s="522">
        <v>4937210244.0100002</v>
      </c>
      <c r="E113" s="522">
        <v>6154276790.0200005</v>
      </c>
    </row>
    <row r="114" spans="1:5">
      <c r="A114" t="s">
        <v>987</v>
      </c>
      <c r="B114" s="523">
        <v>0</v>
      </c>
      <c r="C114" s="522">
        <v>0</v>
      </c>
      <c r="D114" s="522">
        <v>37035729.799999997</v>
      </c>
      <c r="E114" s="522">
        <v>37035729.799999997</v>
      </c>
    </row>
    <row r="115" spans="1:5">
      <c r="A115" t="s">
        <v>1005</v>
      </c>
      <c r="B115" s="523">
        <v>0</v>
      </c>
      <c r="C115" s="522">
        <v>138300000</v>
      </c>
      <c r="D115" s="522">
        <v>40166546.900000006</v>
      </c>
      <c r="E115" s="522">
        <v>178466546.90000001</v>
      </c>
    </row>
    <row r="116" spans="1:5">
      <c r="A116" s="151" t="s">
        <v>742</v>
      </c>
      <c r="B116" s="523">
        <v>6465368744.4099989</v>
      </c>
      <c r="C116" s="523">
        <v>9285798090.8199997</v>
      </c>
      <c r="D116" s="523">
        <v>10810101.9</v>
      </c>
      <c r="E116" s="523">
        <v>15761976937.129997</v>
      </c>
    </row>
    <row r="117" spans="1:5">
      <c r="A117" t="s">
        <v>957</v>
      </c>
      <c r="B117" s="522">
        <v>4077050.5</v>
      </c>
      <c r="C117" s="522">
        <v>3326159235.8399982</v>
      </c>
      <c r="D117" s="522">
        <v>0</v>
      </c>
      <c r="E117" s="522">
        <v>3330236286.3399982</v>
      </c>
    </row>
    <row r="118" spans="1:5">
      <c r="A118" t="s">
        <v>1016</v>
      </c>
      <c r="B118" s="522">
        <v>0</v>
      </c>
      <c r="C118" s="522">
        <v>44213523</v>
      </c>
      <c r="D118" s="522">
        <v>0</v>
      </c>
      <c r="E118" s="522">
        <v>44213523</v>
      </c>
    </row>
    <row r="119" spans="1:5">
      <c r="A119" t="s">
        <v>977</v>
      </c>
      <c r="B119" s="522">
        <v>6133109722.2099981</v>
      </c>
      <c r="C119" s="522">
        <v>3003279679.8000007</v>
      </c>
      <c r="D119" s="522">
        <v>0</v>
      </c>
      <c r="E119" s="522">
        <v>9136389402.0099983</v>
      </c>
    </row>
    <row r="120" spans="1:5">
      <c r="A120" t="s">
        <v>993</v>
      </c>
      <c r="B120" s="522">
        <v>8461323.5999999996</v>
      </c>
      <c r="C120" s="522">
        <v>2912145652.1799998</v>
      </c>
      <c r="D120" s="522">
        <v>10810101.9</v>
      </c>
      <c r="E120" s="522">
        <v>2931417077.6799998</v>
      </c>
    </row>
    <row r="121" spans="1:5">
      <c r="A121" t="s">
        <v>998</v>
      </c>
      <c r="B121" s="522">
        <v>53220648.100000001</v>
      </c>
      <c r="C121" s="522">
        <v>0</v>
      </c>
      <c r="D121" s="522">
        <v>0</v>
      </c>
      <c r="E121" s="522">
        <v>53220648.100000001</v>
      </c>
    </row>
    <row r="122" spans="1:5">
      <c r="A122" t="s">
        <v>1010</v>
      </c>
      <c r="B122" s="522">
        <v>266500000</v>
      </c>
      <c r="C122" s="522">
        <v>0</v>
      </c>
      <c r="D122" s="522">
        <v>0</v>
      </c>
      <c r="E122" s="522">
        <v>266500000</v>
      </c>
    </row>
    <row r="123" spans="1:5">
      <c r="A123" s="151" t="s">
        <v>743</v>
      </c>
      <c r="B123" s="523">
        <v>28269505716.43</v>
      </c>
      <c r="C123" s="523">
        <v>13231662407.519995</v>
      </c>
      <c r="D123" s="522">
        <v>0</v>
      </c>
      <c r="E123" s="523">
        <v>41501168123.949997</v>
      </c>
    </row>
    <row r="124" spans="1:5">
      <c r="A124" t="s">
        <v>998</v>
      </c>
      <c r="B124" s="522">
        <v>28269505716.43</v>
      </c>
      <c r="C124" s="522">
        <v>13231662407.519995</v>
      </c>
      <c r="D124" s="522">
        <v>0</v>
      </c>
      <c r="E124" s="522">
        <v>41501168123.949997</v>
      </c>
    </row>
    <row r="125" spans="1:5">
      <c r="A125" s="151" t="s">
        <v>744</v>
      </c>
      <c r="B125" s="523">
        <v>72823128.599999994</v>
      </c>
      <c r="C125" s="523">
        <v>1496476106.28</v>
      </c>
      <c r="D125" s="523">
        <v>53815266.920000002</v>
      </c>
      <c r="E125" s="523">
        <v>1623114501.8</v>
      </c>
    </row>
    <row r="126" spans="1:5">
      <c r="A126" t="s">
        <v>1016</v>
      </c>
      <c r="B126" s="522">
        <v>0</v>
      </c>
      <c r="C126" s="522">
        <v>0</v>
      </c>
      <c r="D126" s="522">
        <v>40390634</v>
      </c>
      <c r="E126" s="522">
        <v>40390634</v>
      </c>
    </row>
    <row r="127" spans="1:5">
      <c r="A127" t="s">
        <v>970</v>
      </c>
      <c r="B127" s="522">
        <v>0</v>
      </c>
      <c r="C127" s="522">
        <v>14703019</v>
      </c>
      <c r="D127" s="522">
        <v>0</v>
      </c>
      <c r="E127" s="522">
        <v>14703019</v>
      </c>
    </row>
    <row r="128" spans="1:5">
      <c r="A128" t="s">
        <v>977</v>
      </c>
      <c r="B128" s="522">
        <v>72823128.599999994</v>
      </c>
      <c r="C128" s="522">
        <v>1481773087.28</v>
      </c>
      <c r="D128" s="522">
        <v>13424632.920000002</v>
      </c>
      <c r="E128" s="522">
        <v>1568020848.8</v>
      </c>
    </row>
    <row r="129" spans="1:5">
      <c r="A129" s="151" t="s">
        <v>745</v>
      </c>
      <c r="B129" s="523">
        <v>430524461.19999993</v>
      </c>
      <c r="C129" s="523">
        <v>147899171.45999998</v>
      </c>
      <c r="D129" s="523">
        <v>346846404.09999996</v>
      </c>
      <c r="E129" s="523">
        <v>925270036.75999975</v>
      </c>
    </row>
    <row r="130" spans="1:5">
      <c r="A130" t="s">
        <v>957</v>
      </c>
      <c r="B130" s="522">
        <v>430524461.19999993</v>
      </c>
      <c r="C130" s="522">
        <v>147899171.45999998</v>
      </c>
      <c r="D130" s="522">
        <v>346846404.09999996</v>
      </c>
      <c r="E130" s="522">
        <v>925270036.75999975</v>
      </c>
    </row>
    <row r="131" spans="1:5">
      <c r="A131" s="151" t="s">
        <v>746</v>
      </c>
      <c r="B131" s="523">
        <v>0</v>
      </c>
      <c r="C131" s="523">
        <v>0</v>
      </c>
      <c r="D131" s="523">
        <v>52944535454.509949</v>
      </c>
      <c r="E131" s="523">
        <v>52944535454.509949</v>
      </c>
    </row>
    <row r="132" spans="1:5">
      <c r="A132" t="s">
        <v>957</v>
      </c>
      <c r="B132" s="522">
        <v>0</v>
      </c>
      <c r="C132" s="522">
        <v>0</v>
      </c>
      <c r="D132" s="522">
        <v>52944535454.509949</v>
      </c>
      <c r="E132" s="522">
        <v>52944535454.509949</v>
      </c>
    </row>
    <row r="133" spans="1:5">
      <c r="A133" s="151" t="s">
        <v>759</v>
      </c>
      <c r="B133" s="523">
        <v>13433066188.439999</v>
      </c>
      <c r="C133" s="523">
        <v>31656924431.479996</v>
      </c>
      <c r="D133" s="523">
        <v>16302289763.710001</v>
      </c>
      <c r="E133" s="523">
        <v>61392280383.629997</v>
      </c>
    </row>
    <row r="134" spans="1:5">
      <c r="A134" t="s">
        <v>957</v>
      </c>
      <c r="B134" s="522">
        <v>3915058142.5999999</v>
      </c>
      <c r="C134" s="522">
        <v>0</v>
      </c>
      <c r="D134" s="522">
        <v>0</v>
      </c>
      <c r="E134" s="522">
        <v>3915058142.5999999</v>
      </c>
    </row>
    <row r="135" spans="1:5">
      <c r="A135" t="s">
        <v>977</v>
      </c>
      <c r="B135" s="522">
        <v>8032008045.8399992</v>
      </c>
      <c r="C135" s="522">
        <v>24226624431.479996</v>
      </c>
      <c r="D135" s="522">
        <v>15622289763.710001</v>
      </c>
      <c r="E135" s="522">
        <v>47880922241.029999</v>
      </c>
    </row>
    <row r="136" spans="1:5">
      <c r="A136" t="s">
        <v>987</v>
      </c>
      <c r="B136" s="522">
        <v>20000000</v>
      </c>
      <c r="C136" s="522">
        <v>1200000000</v>
      </c>
      <c r="D136" s="522">
        <v>0</v>
      </c>
      <c r="E136" s="522">
        <v>1220000000</v>
      </c>
    </row>
    <row r="137" spans="1:5">
      <c r="A137" t="s">
        <v>993</v>
      </c>
      <c r="B137" s="522">
        <v>1366000000</v>
      </c>
      <c r="C137" s="522">
        <v>6230300000</v>
      </c>
      <c r="D137" s="522">
        <v>680000000</v>
      </c>
      <c r="E137" s="522">
        <v>8276300000</v>
      </c>
    </row>
    <row r="138" spans="1:5">
      <c r="A138" t="s">
        <v>998</v>
      </c>
      <c r="B138" s="522">
        <v>100000000</v>
      </c>
      <c r="C138" s="522">
        <v>0</v>
      </c>
      <c r="D138" s="522">
        <v>0</v>
      </c>
      <c r="E138" s="522">
        <v>100000000</v>
      </c>
    </row>
    <row r="139" spans="1:5">
      <c r="A139" s="182" t="s">
        <v>747</v>
      </c>
      <c r="B139" s="522">
        <v>0</v>
      </c>
      <c r="C139" s="522">
        <v>0</v>
      </c>
      <c r="D139" s="522">
        <v>65361687866.540001</v>
      </c>
      <c r="E139" s="522">
        <v>65361687866.540001</v>
      </c>
    </row>
    <row r="140" spans="1:5">
      <c r="A140" t="s">
        <v>957</v>
      </c>
      <c r="B140" s="522">
        <v>0</v>
      </c>
      <c r="C140" s="522">
        <v>0</v>
      </c>
      <c r="D140" s="522">
        <v>65361687866.540001</v>
      </c>
      <c r="E140" s="522">
        <v>65361687866.540001</v>
      </c>
    </row>
    <row r="141" spans="1:5">
      <c r="A141" t="s">
        <v>748</v>
      </c>
      <c r="B141" s="522">
        <v>0</v>
      </c>
      <c r="C141" s="522">
        <v>0</v>
      </c>
      <c r="D141" s="522">
        <v>26345004748.220005</v>
      </c>
      <c r="E141" s="522">
        <v>26345004748.220005</v>
      </c>
    </row>
    <row r="142" spans="1:5">
      <c r="A142" t="s">
        <v>957</v>
      </c>
      <c r="B142" s="522">
        <v>0</v>
      </c>
      <c r="C142" s="522">
        <v>0</v>
      </c>
      <c r="D142" s="522">
        <v>26345004748.220005</v>
      </c>
      <c r="E142" s="522">
        <v>26345004748.220005</v>
      </c>
    </row>
    <row r="143" spans="1:5">
      <c r="A143" t="s">
        <v>749</v>
      </c>
      <c r="B143" s="522">
        <v>0</v>
      </c>
      <c r="C143" s="522">
        <v>0</v>
      </c>
      <c r="D143" s="522">
        <v>3264700958.1500001</v>
      </c>
      <c r="E143" s="522">
        <v>3264700958.1500001</v>
      </c>
    </row>
    <row r="144" spans="1:5">
      <c r="A144" t="s">
        <v>957</v>
      </c>
      <c r="B144" s="522">
        <v>0</v>
      </c>
      <c r="C144" s="522">
        <v>0</v>
      </c>
      <c r="D144" s="522">
        <v>3264700958.1500001</v>
      </c>
      <c r="E144" s="522">
        <v>3264700958.1500001</v>
      </c>
    </row>
    <row r="145" spans="1:5">
      <c r="A145" t="s">
        <v>750</v>
      </c>
      <c r="B145" s="522">
        <v>0</v>
      </c>
      <c r="C145" s="522">
        <v>6206067</v>
      </c>
      <c r="D145" s="522">
        <v>52532625501.290016</v>
      </c>
      <c r="E145" s="522">
        <v>52538831568.290016</v>
      </c>
    </row>
    <row r="146" spans="1:5">
      <c r="A146" t="s">
        <v>957</v>
      </c>
      <c r="B146" s="522">
        <v>0</v>
      </c>
      <c r="C146" s="522">
        <v>6206067</v>
      </c>
      <c r="D146" s="522">
        <v>47439605633.440018</v>
      </c>
      <c r="E146" s="522">
        <v>47445811700.440018</v>
      </c>
    </row>
    <row r="147" spans="1:5">
      <c r="A147" t="s">
        <v>998</v>
      </c>
      <c r="B147" s="522">
        <v>0</v>
      </c>
      <c r="C147" s="522">
        <v>0</v>
      </c>
      <c r="D147" s="522">
        <v>5093019867.8500004</v>
      </c>
      <c r="E147" s="522">
        <v>5093019867.8500004</v>
      </c>
    </row>
    <row r="148" spans="1:5">
      <c r="A148" t="s">
        <v>751</v>
      </c>
      <c r="B148" s="522">
        <v>19429700</v>
      </c>
      <c r="C148" s="522">
        <v>86148448</v>
      </c>
      <c r="D148" s="522">
        <v>44591989.160000004</v>
      </c>
      <c r="E148" s="522">
        <v>150170137.16</v>
      </c>
    </row>
    <row r="149" spans="1:5">
      <c r="A149" t="s">
        <v>957</v>
      </c>
      <c r="B149" s="522">
        <v>19429700</v>
      </c>
      <c r="C149" s="522">
        <v>86148448</v>
      </c>
      <c r="D149" s="522">
        <v>44591989.160000004</v>
      </c>
      <c r="E149" s="522">
        <v>150170137.16</v>
      </c>
    </row>
    <row r="150" spans="1:5">
      <c r="A150" s="151" t="s">
        <v>752</v>
      </c>
      <c r="B150" s="523">
        <v>110348062499</v>
      </c>
      <c r="C150" s="523">
        <v>0</v>
      </c>
      <c r="D150" s="523">
        <v>0</v>
      </c>
      <c r="E150" s="523">
        <v>110348062499</v>
      </c>
    </row>
    <row r="151" spans="1:5">
      <c r="A151" t="s">
        <v>957</v>
      </c>
      <c r="B151" s="522">
        <v>110348062499</v>
      </c>
      <c r="C151" s="523">
        <v>0</v>
      </c>
      <c r="D151" s="523">
        <v>0</v>
      </c>
      <c r="E151" s="522">
        <v>110348062499</v>
      </c>
    </row>
    <row r="152" spans="1:5">
      <c r="A152" s="151" t="s">
        <v>753</v>
      </c>
      <c r="B152" s="523">
        <v>284132977559.69006</v>
      </c>
      <c r="C152" s="523">
        <v>0</v>
      </c>
      <c r="D152" s="523">
        <v>0</v>
      </c>
      <c r="E152" s="523">
        <v>284132977559.69006</v>
      </c>
    </row>
    <row r="153" spans="1:5">
      <c r="A153" t="s">
        <v>957</v>
      </c>
      <c r="B153" s="522">
        <v>284132977559.69006</v>
      </c>
      <c r="C153" s="523">
        <v>0</v>
      </c>
      <c r="D153" s="523">
        <v>0</v>
      </c>
      <c r="E153" s="522">
        <v>284132977559.69006</v>
      </c>
    </row>
    <row r="154" spans="1:5" ht="15.75">
      <c r="A154" s="524" t="s">
        <v>307</v>
      </c>
      <c r="B154" s="525">
        <v>545786238154.83008</v>
      </c>
      <c r="C154" s="525">
        <v>339333282664.28009</v>
      </c>
      <c r="D154" s="525">
        <v>311556442474.99988</v>
      </c>
      <c r="E154" s="525">
        <v>1196675963294.1101</v>
      </c>
    </row>
  </sheetData>
  <mergeCells count="10">
    <mergeCell ref="A7:A8"/>
    <mergeCell ref="B7:B8"/>
    <mergeCell ref="C7:C8"/>
    <mergeCell ref="D7:D8"/>
    <mergeCell ref="E7:E8"/>
    <mergeCell ref="A2:E2"/>
    <mergeCell ref="A3:E3"/>
    <mergeCell ref="A4:E4"/>
    <mergeCell ref="A5:E5"/>
    <mergeCell ref="D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workbookViewId="0">
      <selection activeCell="G11" sqref="G11"/>
    </sheetView>
  </sheetViews>
  <sheetFormatPr defaultColWidth="9.140625" defaultRowHeight="12.75"/>
  <cols>
    <col min="1" max="1" width="55.5703125" style="85" customWidth="1"/>
    <col min="2" max="3" width="12.7109375" style="85" bestFit="1" customWidth="1"/>
    <col min="4" max="4" width="13.7109375" style="85" customWidth="1"/>
    <col min="5" max="5" width="15.5703125" style="85" bestFit="1" customWidth="1"/>
    <col min="6" max="16384" width="9.140625" style="85"/>
  </cols>
  <sheetData>
    <row r="1" spans="1:5" ht="15">
      <c r="A1" s="559" t="s">
        <v>104</v>
      </c>
      <c r="B1" s="559"/>
      <c r="C1" s="559"/>
      <c r="D1" s="559"/>
      <c r="E1" s="559"/>
    </row>
    <row r="2" spans="1:5" s="86" customFormat="1" ht="15.75" customHeight="1">
      <c r="A2" s="560" t="s">
        <v>105</v>
      </c>
      <c r="B2" s="560"/>
      <c r="C2" s="560"/>
      <c r="D2" s="560"/>
      <c r="E2" s="560"/>
    </row>
    <row r="3" spans="1:5" s="86" customFormat="1" ht="15.75" customHeight="1">
      <c r="A3" s="560" t="s">
        <v>35</v>
      </c>
      <c r="B3" s="560"/>
      <c r="C3" s="560"/>
      <c r="D3" s="560"/>
      <c r="E3" s="560"/>
    </row>
    <row r="4" spans="1:5" s="86" customFormat="1">
      <c r="A4" s="560" t="s">
        <v>34</v>
      </c>
      <c r="B4" s="560"/>
      <c r="C4" s="560"/>
      <c r="D4" s="560"/>
      <c r="E4" s="560"/>
    </row>
    <row r="5" spans="1:5" s="86" customFormat="1" ht="12" customHeight="1">
      <c r="A5" s="560" t="s">
        <v>106</v>
      </c>
      <c r="B5" s="560"/>
      <c r="C5" s="560"/>
      <c r="D5" s="560"/>
      <c r="E5" s="560"/>
    </row>
    <row r="6" spans="1:5" s="86" customFormat="1" ht="19.5" customHeight="1">
      <c r="A6" s="561" t="s">
        <v>54</v>
      </c>
      <c r="B6" s="561"/>
      <c r="C6" s="561"/>
      <c r="D6" s="561"/>
      <c r="E6" s="561"/>
    </row>
    <row r="7" spans="1:5" s="86" customFormat="1" ht="11.25" customHeight="1">
      <c r="E7" s="87" t="s">
        <v>28</v>
      </c>
    </row>
    <row r="8" spans="1:5" ht="15" customHeight="1">
      <c r="A8" s="555" t="s">
        <v>107</v>
      </c>
      <c r="B8" s="557" t="s">
        <v>40</v>
      </c>
      <c r="C8" s="558"/>
      <c r="D8" s="557" t="s">
        <v>44</v>
      </c>
      <c r="E8" s="558"/>
    </row>
    <row r="9" spans="1:5" ht="15" customHeight="1">
      <c r="A9" s="556"/>
      <c r="B9" s="88" t="s">
        <v>108</v>
      </c>
      <c r="C9" s="88" t="s">
        <v>109</v>
      </c>
      <c r="D9" s="88" t="s">
        <v>110</v>
      </c>
      <c r="E9" s="88" t="s">
        <v>109</v>
      </c>
    </row>
    <row r="10" spans="1:5" ht="15" customHeight="1">
      <c r="A10" s="88" t="s">
        <v>111</v>
      </c>
      <c r="B10" s="89">
        <f>B11+B30+B33+B42+B68+B81</f>
        <v>587849.4</v>
      </c>
      <c r="C10" s="89">
        <f>C11+C30+C33+C42+C68+C81</f>
        <v>411172.22571639001</v>
      </c>
      <c r="D10" s="89">
        <f>D11+D30+D33+D42+D68+D81</f>
        <v>516985.39999999997</v>
      </c>
      <c r="E10" s="89">
        <f>E11+E30+E33+E42+E68+E81</f>
        <v>506606.5967579101</v>
      </c>
    </row>
    <row r="11" spans="1:5" ht="15" customHeight="1">
      <c r="A11" s="90" t="s">
        <v>112</v>
      </c>
      <c r="B11" s="89">
        <f t="shared" ref="B11:D11" si="0">B12+B17+B23</f>
        <v>272186</v>
      </c>
      <c r="C11" s="89">
        <f t="shared" si="0"/>
        <v>213233.04570141004</v>
      </c>
      <c r="D11" s="89">
        <f t="shared" si="0"/>
        <v>230465.8</v>
      </c>
      <c r="E11" s="89">
        <f>E12+E17+E23</f>
        <v>221483.52117575001</v>
      </c>
    </row>
    <row r="12" spans="1:5" ht="15" customHeight="1">
      <c r="A12" s="91" t="s">
        <v>113</v>
      </c>
      <c r="B12" s="89">
        <f>SUM(B13:B16)</f>
        <v>71383.7</v>
      </c>
      <c r="C12" s="89">
        <f>SUM(C13:C16)</f>
        <v>57927.847862400005</v>
      </c>
      <c r="D12" s="89">
        <f>SUM(D13:D16)</f>
        <v>67186.5</v>
      </c>
      <c r="E12" s="89">
        <f>SUM(E13:E16)</f>
        <v>83491.601607730001</v>
      </c>
    </row>
    <row r="13" spans="1:5" ht="15" customHeight="1">
      <c r="A13" s="92" t="s">
        <v>114</v>
      </c>
      <c r="B13" s="93">
        <v>32377.599999999999</v>
      </c>
      <c r="C13" s="93">
        <v>23652.46500307</v>
      </c>
      <c r="D13" s="93">
        <v>27116.1</v>
      </c>
      <c r="E13" s="93">
        <v>27787.13966216</v>
      </c>
    </row>
    <row r="14" spans="1:5" ht="15" customHeight="1">
      <c r="A14" s="92" t="s">
        <v>115</v>
      </c>
      <c r="B14" s="93">
        <v>30949.4</v>
      </c>
      <c r="C14" s="93">
        <v>25004.567534560003</v>
      </c>
      <c r="D14" s="93">
        <v>26744.400000000001</v>
      </c>
      <c r="E14" s="93">
        <v>26945.792042099998</v>
      </c>
    </row>
    <row r="15" spans="1:5" ht="15" customHeight="1">
      <c r="A15" s="92" t="s">
        <v>116</v>
      </c>
      <c r="B15" s="93">
        <v>8056.7</v>
      </c>
      <c r="C15" s="93">
        <v>9270.8153247700011</v>
      </c>
      <c r="D15" s="85">
        <v>13226.5</v>
      </c>
      <c r="E15" s="93">
        <v>28758.66990347</v>
      </c>
    </row>
    <row r="16" spans="1:5" ht="15" customHeight="1">
      <c r="A16" s="94" t="s">
        <v>117</v>
      </c>
      <c r="B16" s="93">
        <v>0</v>
      </c>
      <c r="C16" s="93">
        <v>0</v>
      </c>
      <c r="D16" s="93">
        <v>99.5</v>
      </c>
      <c r="E16" s="93">
        <v>0</v>
      </c>
    </row>
    <row r="17" spans="1:5" ht="15" customHeight="1">
      <c r="A17" s="91" t="s">
        <v>118</v>
      </c>
      <c r="B17" s="89">
        <f t="shared" ref="B17:D17" si="1">SUM(B18:B22)</f>
        <v>152085.5</v>
      </c>
      <c r="C17" s="89">
        <f t="shared" si="1"/>
        <v>123151.19476103001</v>
      </c>
      <c r="D17" s="89">
        <f t="shared" si="1"/>
        <v>128348.5</v>
      </c>
      <c r="E17" s="89">
        <f>SUM(E18:E22)</f>
        <v>104646.66001178001</v>
      </c>
    </row>
    <row r="18" spans="1:5" ht="15" customHeight="1">
      <c r="A18" s="95" t="s">
        <v>119</v>
      </c>
      <c r="B18" s="93">
        <v>8505.7999999999993</v>
      </c>
      <c r="C18" s="93">
        <v>11024.68407132</v>
      </c>
      <c r="D18" s="93">
        <v>9354.7000000000007</v>
      </c>
      <c r="E18" s="93">
        <v>5525.2580411999998</v>
      </c>
    </row>
    <row r="19" spans="1:5" ht="15" customHeight="1">
      <c r="A19" s="95" t="s">
        <v>120</v>
      </c>
      <c r="B19" s="93">
        <v>64572.9</v>
      </c>
      <c r="C19" s="93">
        <v>47200.041424760006</v>
      </c>
      <c r="D19" s="93">
        <v>58607.5</v>
      </c>
      <c r="E19" s="93">
        <v>51730.000006169998</v>
      </c>
    </row>
    <row r="20" spans="1:5" ht="15" customHeight="1">
      <c r="A20" s="95" t="s">
        <v>121</v>
      </c>
      <c r="B20" s="93">
        <v>61622.9</v>
      </c>
      <c r="C20" s="93">
        <v>32379.206988830003</v>
      </c>
      <c r="D20" s="93">
        <v>46040.800000000003</v>
      </c>
      <c r="E20" s="93">
        <v>38415.151302290004</v>
      </c>
    </row>
    <row r="21" spans="1:5" ht="15" customHeight="1">
      <c r="A21" s="92" t="s">
        <v>122</v>
      </c>
      <c r="B21" s="93">
        <v>14795.1</v>
      </c>
      <c r="C21" s="93">
        <v>8860.3071460200008</v>
      </c>
      <c r="D21" s="93">
        <v>12629.6</v>
      </c>
      <c r="E21" s="93">
        <v>8272.1984312999994</v>
      </c>
    </row>
    <row r="22" spans="1:5" ht="15" customHeight="1">
      <c r="A22" s="92" t="s">
        <v>123</v>
      </c>
      <c r="B22" s="93">
        <v>2588.8000000000002</v>
      </c>
      <c r="C22" s="93">
        <v>23686.955130099999</v>
      </c>
      <c r="D22" s="93">
        <v>1715.9</v>
      </c>
      <c r="E22" s="93">
        <v>704.05223082000009</v>
      </c>
    </row>
    <row r="23" spans="1:5" ht="15" customHeight="1">
      <c r="A23" s="91" t="s">
        <v>124</v>
      </c>
      <c r="B23" s="89">
        <f t="shared" ref="B23:D23" si="2">SUM(B24:B29)</f>
        <v>48716.800000000003</v>
      </c>
      <c r="C23" s="89">
        <f t="shared" si="2"/>
        <v>32154.00307798</v>
      </c>
      <c r="D23" s="89">
        <f t="shared" si="2"/>
        <v>34930.799999999996</v>
      </c>
      <c r="E23" s="89">
        <f>SUM(E24:E29)</f>
        <v>33345.259556240002</v>
      </c>
    </row>
    <row r="24" spans="1:5" ht="15" customHeight="1">
      <c r="A24" s="92" t="s">
        <v>125</v>
      </c>
      <c r="B24" s="93">
        <v>5259.1</v>
      </c>
      <c r="C24" s="93">
        <v>2654.0207097900002</v>
      </c>
      <c r="D24" s="93">
        <v>4044.1</v>
      </c>
      <c r="E24" s="93">
        <v>2880.7809411599997</v>
      </c>
    </row>
    <row r="25" spans="1:5" ht="15" customHeight="1">
      <c r="A25" s="92" t="s">
        <v>126</v>
      </c>
      <c r="B25" s="93">
        <v>32463.7</v>
      </c>
      <c r="C25" s="93">
        <v>21997.105822680001</v>
      </c>
      <c r="D25" s="93">
        <v>23006.2</v>
      </c>
      <c r="E25" s="93">
        <v>22306.811007200002</v>
      </c>
    </row>
    <row r="26" spans="1:5" ht="15" customHeight="1">
      <c r="A26" s="92" t="s">
        <v>127</v>
      </c>
      <c r="B26" s="93">
        <v>8248.6</v>
      </c>
      <c r="C26" s="93">
        <v>5938.0336767899998</v>
      </c>
      <c r="D26" s="93">
        <v>6098.3</v>
      </c>
      <c r="E26" s="93">
        <v>6480.4135278699996</v>
      </c>
    </row>
    <row r="27" spans="1:5" ht="15" customHeight="1">
      <c r="A27" s="92" t="s">
        <v>128</v>
      </c>
      <c r="B27" s="93">
        <v>147.9</v>
      </c>
      <c r="C27" s="93">
        <v>68.109503939999996</v>
      </c>
      <c r="D27" s="93">
        <v>44.5</v>
      </c>
      <c r="E27" s="93">
        <v>99.787912810000009</v>
      </c>
    </row>
    <row r="28" spans="1:5" ht="15" customHeight="1">
      <c r="A28" s="95" t="s">
        <v>129</v>
      </c>
      <c r="B28" s="93">
        <v>258.60000000000002</v>
      </c>
      <c r="C28" s="93">
        <v>269.24054131000003</v>
      </c>
      <c r="D28" s="93">
        <v>292</v>
      </c>
      <c r="E28" s="93">
        <v>189.03120203999998</v>
      </c>
    </row>
    <row r="29" spans="1:5" ht="15" customHeight="1">
      <c r="A29" s="92" t="s">
        <v>130</v>
      </c>
      <c r="B29" s="93">
        <v>2338.9</v>
      </c>
      <c r="C29" s="93">
        <v>1227.4928234700001</v>
      </c>
      <c r="D29" s="93">
        <v>1445.7</v>
      </c>
      <c r="E29" s="93">
        <v>1388.43496516</v>
      </c>
    </row>
    <row r="30" spans="1:5" ht="15" customHeight="1">
      <c r="A30" s="88" t="s">
        <v>131</v>
      </c>
      <c r="B30" s="89">
        <f t="shared" ref="B30:E31" si="3">B31</f>
        <v>8164.9</v>
      </c>
      <c r="C30" s="89">
        <f t="shared" si="3"/>
        <v>6508.1104909200003</v>
      </c>
      <c r="D30" s="89">
        <f t="shared" si="3"/>
        <v>7562.9</v>
      </c>
      <c r="E30" s="89">
        <f t="shared" si="3"/>
        <v>6883.5696054799992</v>
      </c>
    </row>
    <row r="31" spans="1:5" ht="15" customHeight="1">
      <c r="A31" s="91" t="s">
        <v>132</v>
      </c>
      <c r="B31" s="89">
        <f t="shared" si="3"/>
        <v>8164.9</v>
      </c>
      <c r="C31" s="89">
        <f t="shared" si="3"/>
        <v>6508.1104909200003</v>
      </c>
      <c r="D31" s="89">
        <f t="shared" si="3"/>
        <v>7562.9</v>
      </c>
      <c r="E31" s="89">
        <f>E32</f>
        <v>6883.5696054799992</v>
      </c>
    </row>
    <row r="32" spans="1:5" ht="15" customHeight="1">
      <c r="A32" s="92" t="s">
        <v>133</v>
      </c>
      <c r="B32" s="93">
        <v>8164.9</v>
      </c>
      <c r="C32" s="93">
        <v>6508.1104909200003</v>
      </c>
      <c r="D32" s="93">
        <v>7562.9</v>
      </c>
      <c r="E32" s="93">
        <v>6883.5696054799992</v>
      </c>
    </row>
    <row r="33" spans="1:5" ht="15" customHeight="1">
      <c r="A33" s="88" t="s">
        <v>134</v>
      </c>
      <c r="B33" s="89">
        <f>B34+B39</f>
        <v>13.5</v>
      </c>
      <c r="C33" s="89">
        <f>C34+C39</f>
        <v>4.3060721900000001</v>
      </c>
      <c r="D33" s="89">
        <f>D34+D39</f>
        <v>59.3</v>
      </c>
      <c r="E33" s="89">
        <f>E34+E39</f>
        <v>0.43350720000000004</v>
      </c>
    </row>
    <row r="34" spans="1:5" ht="15" customHeight="1">
      <c r="A34" s="91" t="s">
        <v>135</v>
      </c>
      <c r="B34" s="89">
        <f>SUM(B35:B38)</f>
        <v>13.5</v>
      </c>
      <c r="C34" s="89">
        <f t="shared" ref="C34:E34" si="4">SUM(C35:C38)</f>
        <v>4.3060721900000001</v>
      </c>
      <c r="D34" s="89">
        <f t="shared" si="4"/>
        <v>8.8000000000000007</v>
      </c>
      <c r="E34" s="89">
        <f t="shared" si="4"/>
        <v>0.43350720000000004</v>
      </c>
    </row>
    <row r="35" spans="1:5" ht="15" customHeight="1">
      <c r="A35" s="92" t="s">
        <v>136</v>
      </c>
      <c r="B35" s="93">
        <v>10.5</v>
      </c>
      <c r="C35" s="93">
        <v>4.2998221900000004</v>
      </c>
      <c r="D35" s="93">
        <v>5.3</v>
      </c>
      <c r="E35" s="93">
        <v>0.43174420000000002</v>
      </c>
    </row>
    <row r="36" spans="1:5" ht="15" customHeight="1">
      <c r="A36" s="94" t="s">
        <v>137</v>
      </c>
      <c r="B36" s="93">
        <v>3</v>
      </c>
      <c r="C36" s="93">
        <v>6.2500000000000003E-3</v>
      </c>
      <c r="D36" s="93">
        <v>3.5</v>
      </c>
      <c r="E36" s="93">
        <v>1.763E-3</v>
      </c>
    </row>
    <row r="37" spans="1:5" ht="15" hidden="1" customHeight="1">
      <c r="A37" s="94" t="s">
        <v>138</v>
      </c>
      <c r="B37" s="93">
        <v>0</v>
      </c>
      <c r="C37" s="93">
        <v>0</v>
      </c>
      <c r="D37" s="93">
        <v>0</v>
      </c>
      <c r="E37" s="93">
        <v>0</v>
      </c>
    </row>
    <row r="38" spans="1:5" ht="15" hidden="1" customHeight="1">
      <c r="A38" s="94" t="s">
        <v>139</v>
      </c>
      <c r="B38" s="93">
        <v>0</v>
      </c>
      <c r="C38" s="93">
        <v>0</v>
      </c>
      <c r="D38" s="93">
        <v>0</v>
      </c>
      <c r="E38" s="93">
        <v>0</v>
      </c>
    </row>
    <row r="39" spans="1:5" ht="15" customHeight="1">
      <c r="A39" s="96" t="s">
        <v>140</v>
      </c>
      <c r="B39" s="89">
        <f>SUM(B40:B41)</f>
        <v>0</v>
      </c>
      <c r="C39" s="89">
        <f t="shared" ref="C39:E39" si="5">SUM(C40:C41)</f>
        <v>0</v>
      </c>
      <c r="D39" s="89">
        <f t="shared" si="5"/>
        <v>50.5</v>
      </c>
      <c r="E39" s="89">
        <f t="shared" si="5"/>
        <v>0</v>
      </c>
    </row>
    <row r="40" spans="1:5" ht="15" customHeight="1">
      <c r="A40" s="94" t="s">
        <v>141</v>
      </c>
      <c r="B40" s="93">
        <v>0</v>
      </c>
      <c r="C40" s="93">
        <v>0</v>
      </c>
      <c r="D40" s="93">
        <v>50.5</v>
      </c>
      <c r="E40" s="93">
        <v>0</v>
      </c>
    </row>
    <row r="41" spans="1:5" ht="15" hidden="1" customHeight="1">
      <c r="A41" s="94" t="s">
        <v>142</v>
      </c>
      <c r="B41" s="97">
        <v>0</v>
      </c>
      <c r="C41" s="97">
        <v>0</v>
      </c>
      <c r="D41" s="97">
        <v>0</v>
      </c>
      <c r="E41" s="97">
        <v>0</v>
      </c>
    </row>
    <row r="42" spans="1:5" ht="15" customHeight="1">
      <c r="A42" s="88" t="s">
        <v>143</v>
      </c>
      <c r="B42" s="89">
        <f t="shared" ref="B42:D42" si="6">B43+B46+B51+B56+B62+B65</f>
        <v>111772.5</v>
      </c>
      <c r="C42" s="89">
        <f t="shared" si="6"/>
        <v>67529.342536209995</v>
      </c>
      <c r="D42" s="89">
        <f t="shared" si="6"/>
        <v>100606.39999999999</v>
      </c>
      <c r="E42" s="89">
        <f>E43+E46+E51+E56+E62+E65</f>
        <v>99286.690865280005</v>
      </c>
    </row>
    <row r="43" spans="1:5" s="86" customFormat="1">
      <c r="A43" s="86" t="s">
        <v>144</v>
      </c>
      <c r="B43" s="98">
        <f t="shared" ref="B43:D43" si="7">SUM(B44:B45)</f>
        <v>0</v>
      </c>
      <c r="C43" s="98">
        <f t="shared" si="7"/>
        <v>113.06110036000001</v>
      </c>
      <c r="D43" s="98">
        <f t="shared" si="7"/>
        <v>1928.2</v>
      </c>
      <c r="E43" s="98">
        <f>SUM(E44:E45)</f>
        <v>104.56672195</v>
      </c>
    </row>
    <row r="44" spans="1:5" ht="15" customHeight="1">
      <c r="A44" s="94" t="s">
        <v>145</v>
      </c>
      <c r="B44" s="99">
        <v>0</v>
      </c>
      <c r="C44" s="99">
        <v>22.25774277</v>
      </c>
      <c r="D44" s="99">
        <v>0</v>
      </c>
      <c r="E44" s="99"/>
    </row>
    <row r="45" spans="1:5" ht="15" customHeight="1">
      <c r="A45" s="94" t="s">
        <v>146</v>
      </c>
      <c r="B45" s="93">
        <v>0</v>
      </c>
      <c r="C45" s="93">
        <v>90.803357590000005</v>
      </c>
      <c r="D45" s="93">
        <v>1928.2</v>
      </c>
      <c r="E45" s="93">
        <v>104.56672195</v>
      </c>
    </row>
    <row r="46" spans="1:5" s="86" customFormat="1">
      <c r="A46" s="86" t="s">
        <v>147</v>
      </c>
      <c r="B46" s="100">
        <f t="shared" ref="B46:D46" si="8">SUM(B47:B50)</f>
        <v>63678.2</v>
      </c>
      <c r="C46" s="100">
        <f t="shared" si="8"/>
        <v>35657.683093019994</v>
      </c>
      <c r="D46" s="100">
        <f t="shared" si="8"/>
        <v>56580.299999999996</v>
      </c>
      <c r="E46" s="100">
        <f>SUM(E47:E50)</f>
        <v>56225.003676529996</v>
      </c>
    </row>
    <row r="47" spans="1:5" ht="15" customHeight="1">
      <c r="A47" s="92" t="s">
        <v>148</v>
      </c>
      <c r="B47" s="93">
        <v>63678.2</v>
      </c>
      <c r="C47" s="93">
        <v>35647.063821019998</v>
      </c>
      <c r="D47" s="93">
        <v>56580.1</v>
      </c>
      <c r="E47" s="93">
        <v>52194.963043529999</v>
      </c>
    </row>
    <row r="48" spans="1:5" ht="15" customHeight="1">
      <c r="A48" s="92" t="s">
        <v>149</v>
      </c>
      <c r="B48" s="93">
        <v>0</v>
      </c>
      <c r="C48" s="93">
        <v>5.2040480000000002</v>
      </c>
      <c r="D48" s="93">
        <v>0</v>
      </c>
      <c r="E48" s="93">
        <v>4007.9394889999999</v>
      </c>
    </row>
    <row r="49" spans="1:5" ht="15" customHeight="1">
      <c r="A49" s="95" t="s">
        <v>150</v>
      </c>
      <c r="B49" s="93">
        <v>0</v>
      </c>
      <c r="C49" s="93">
        <v>5.4152240000000003</v>
      </c>
      <c r="D49" s="93">
        <v>0.2</v>
      </c>
      <c r="E49" s="93">
        <v>22.101144000000001</v>
      </c>
    </row>
    <row r="50" spans="1:5" ht="15" hidden="1" customHeight="1">
      <c r="A50" s="92" t="s">
        <v>151</v>
      </c>
      <c r="B50" s="93">
        <v>0</v>
      </c>
      <c r="C50" s="93">
        <v>0</v>
      </c>
      <c r="D50" s="93">
        <v>0</v>
      </c>
      <c r="E50" s="93">
        <v>0</v>
      </c>
    </row>
    <row r="51" spans="1:5" ht="15" customHeight="1">
      <c r="A51" s="91" t="s">
        <v>152</v>
      </c>
      <c r="B51" s="89">
        <f t="shared" ref="B51:D51" si="9">SUM(B52:B55)</f>
        <v>1157.3</v>
      </c>
      <c r="C51" s="89">
        <f t="shared" si="9"/>
        <v>795.07853954999996</v>
      </c>
      <c r="D51" s="89">
        <f t="shared" si="9"/>
        <v>1906.2</v>
      </c>
      <c r="E51" s="89">
        <f>SUM(E52:E55)</f>
        <v>395.51613648</v>
      </c>
    </row>
    <row r="52" spans="1:5" ht="15" customHeight="1">
      <c r="A52" s="92" t="s">
        <v>153</v>
      </c>
      <c r="B52" s="93">
        <v>5</v>
      </c>
      <c r="C52" s="93">
        <v>0</v>
      </c>
      <c r="D52" s="93">
        <v>0</v>
      </c>
      <c r="E52" s="93">
        <v>0</v>
      </c>
    </row>
    <row r="53" spans="1:5" ht="15" customHeight="1">
      <c r="A53" s="92" t="s">
        <v>154</v>
      </c>
      <c r="B53" s="93">
        <v>0</v>
      </c>
      <c r="C53" s="93">
        <v>211.24972972999998</v>
      </c>
      <c r="D53" s="93">
        <v>556.5</v>
      </c>
      <c r="E53" s="93">
        <v>27.883844030000002</v>
      </c>
    </row>
    <row r="54" spans="1:5" ht="15" customHeight="1">
      <c r="A54" s="92" t="s">
        <v>155</v>
      </c>
      <c r="B54" s="93">
        <v>0</v>
      </c>
      <c r="C54" s="93">
        <v>46.510674139999999</v>
      </c>
      <c r="D54" s="93">
        <v>388.5</v>
      </c>
      <c r="E54" s="93">
        <v>19.116083370000002</v>
      </c>
    </row>
    <row r="55" spans="1:5" ht="15" customHeight="1">
      <c r="A55" s="92" t="s">
        <v>156</v>
      </c>
      <c r="B55" s="93">
        <v>1152.3</v>
      </c>
      <c r="C55" s="93">
        <v>537.31813567999995</v>
      </c>
      <c r="D55" s="93">
        <v>961.2</v>
      </c>
      <c r="E55" s="93">
        <v>348.51620908000001</v>
      </c>
    </row>
    <row r="56" spans="1:5" ht="15" customHeight="1">
      <c r="A56" s="101" t="s">
        <v>157</v>
      </c>
      <c r="B56" s="89">
        <f t="shared" ref="B56:D56" si="10">SUM(B57:B61)</f>
        <v>46937</v>
      </c>
      <c r="C56" s="89">
        <f t="shared" si="10"/>
        <v>27673.305953900002</v>
      </c>
      <c r="D56" s="89">
        <f t="shared" si="10"/>
        <v>37607.9</v>
      </c>
      <c r="E56" s="89">
        <f>SUM(E57:E61)</f>
        <v>40856.137764569998</v>
      </c>
    </row>
    <row r="57" spans="1:5" ht="15" customHeight="1">
      <c r="A57" s="92" t="s">
        <v>158</v>
      </c>
      <c r="B57" s="93">
        <v>0</v>
      </c>
      <c r="C57" s="93">
        <v>7.3247689999999999</v>
      </c>
      <c r="D57" s="93">
        <v>211.3</v>
      </c>
      <c r="E57" s="93">
        <v>3.7766000000000002</v>
      </c>
    </row>
    <row r="58" spans="1:5" ht="15" customHeight="1">
      <c r="A58" s="92" t="s">
        <v>159</v>
      </c>
      <c r="B58" s="93">
        <v>3504.6</v>
      </c>
      <c r="C58" s="93">
        <v>499.37619699999999</v>
      </c>
      <c r="D58" s="93">
        <v>1351.1</v>
      </c>
      <c r="E58" s="93">
        <v>638.288906</v>
      </c>
    </row>
    <row r="59" spans="1:5" ht="15" customHeight="1">
      <c r="A59" s="92" t="s">
        <v>160</v>
      </c>
      <c r="B59" s="93">
        <v>7493.8</v>
      </c>
      <c r="C59" s="93">
        <v>7562.1763839300002</v>
      </c>
      <c r="D59" s="93">
        <v>6788.3</v>
      </c>
      <c r="E59" s="93">
        <v>10496.195191000001</v>
      </c>
    </row>
    <row r="60" spans="1:5" ht="15" customHeight="1">
      <c r="A60" s="92" t="s">
        <v>161</v>
      </c>
      <c r="B60" s="93">
        <v>18450.7</v>
      </c>
      <c r="C60" s="93">
        <v>5404.3902929700007</v>
      </c>
      <c r="D60" s="93">
        <v>14195.1</v>
      </c>
      <c r="E60" s="93">
        <v>7280.1206567700001</v>
      </c>
    </row>
    <row r="61" spans="1:5" ht="15" customHeight="1">
      <c r="A61" s="92" t="s">
        <v>162</v>
      </c>
      <c r="B61" s="93">
        <v>17487.900000000001</v>
      </c>
      <c r="C61" s="93">
        <v>14200.038311</v>
      </c>
      <c r="D61" s="93">
        <v>15062.1</v>
      </c>
      <c r="E61" s="93">
        <v>22437.756410800001</v>
      </c>
    </row>
    <row r="62" spans="1:5" ht="15" customHeight="1">
      <c r="A62" s="91" t="s">
        <v>163</v>
      </c>
      <c r="B62" s="89">
        <f t="shared" ref="B62:D62" si="11">SUM(B63:B64)</f>
        <v>0</v>
      </c>
      <c r="C62" s="89">
        <f t="shared" si="11"/>
        <v>3290.2138493799998</v>
      </c>
      <c r="D62" s="89">
        <f t="shared" si="11"/>
        <v>2583.8000000000002</v>
      </c>
      <c r="E62" s="89">
        <f>SUM(E63:E64)</f>
        <v>1705.46656575</v>
      </c>
    </row>
    <row r="63" spans="1:5" ht="15" customHeight="1">
      <c r="A63" s="92" t="s">
        <v>164</v>
      </c>
      <c r="B63" s="93">
        <v>0</v>
      </c>
      <c r="C63" s="93">
        <v>3245.06809638</v>
      </c>
      <c r="D63" s="93">
        <v>1</v>
      </c>
      <c r="E63" s="93">
        <v>1705.46656575</v>
      </c>
    </row>
    <row r="64" spans="1:5" ht="15" customHeight="1">
      <c r="A64" s="92" t="s">
        <v>165</v>
      </c>
      <c r="B64" s="93">
        <v>0</v>
      </c>
      <c r="C64" s="93">
        <v>45.145752999999999</v>
      </c>
      <c r="D64" s="93">
        <v>2582.8000000000002</v>
      </c>
      <c r="E64" s="93">
        <v>0</v>
      </c>
    </row>
    <row r="65" spans="1:5" ht="15" hidden="1" customHeight="1">
      <c r="A65" s="101" t="s">
        <v>166</v>
      </c>
      <c r="B65" s="89">
        <f t="shared" ref="B65:D65" si="12">SUM(B66:B67)</f>
        <v>0</v>
      </c>
      <c r="C65" s="89">
        <f t="shared" si="12"/>
        <v>0</v>
      </c>
      <c r="D65" s="89">
        <f t="shared" si="12"/>
        <v>0</v>
      </c>
      <c r="E65" s="89">
        <f>SUM(E66:E67)</f>
        <v>0</v>
      </c>
    </row>
    <row r="66" spans="1:5" ht="15" hidden="1" customHeight="1">
      <c r="A66" s="92" t="s">
        <v>167</v>
      </c>
      <c r="B66" s="93">
        <v>0</v>
      </c>
      <c r="C66" s="93">
        <v>0</v>
      </c>
      <c r="D66" s="93">
        <v>0</v>
      </c>
      <c r="E66" s="93">
        <v>0</v>
      </c>
    </row>
    <row r="67" spans="1:5" ht="15" hidden="1" customHeight="1">
      <c r="A67" s="92" t="s">
        <v>168</v>
      </c>
      <c r="B67" s="93">
        <v>0</v>
      </c>
      <c r="C67" s="93">
        <v>0</v>
      </c>
      <c r="D67" s="93">
        <v>0</v>
      </c>
      <c r="E67" s="93">
        <v>0</v>
      </c>
    </row>
    <row r="68" spans="1:5" ht="15" customHeight="1">
      <c r="A68" s="90" t="s">
        <v>169</v>
      </c>
      <c r="B68" s="89">
        <f t="shared" ref="B68:D68" si="13">B69+B74+B78</f>
        <v>195712.50000000003</v>
      </c>
      <c r="C68" s="89">
        <f t="shared" si="13"/>
        <v>123790.30073240001</v>
      </c>
      <c r="D68" s="89">
        <f t="shared" si="13"/>
        <v>178281.2</v>
      </c>
      <c r="E68" s="89">
        <f>E69+E74+E78</f>
        <v>178951.85914900003</v>
      </c>
    </row>
    <row r="69" spans="1:5" ht="15.75" customHeight="1">
      <c r="A69" s="91" t="s">
        <v>170</v>
      </c>
      <c r="B69" s="89">
        <f t="shared" ref="B69:D69" si="14">SUM(B70:B73)</f>
        <v>187302.90000000002</v>
      </c>
      <c r="C69" s="89">
        <f t="shared" si="14"/>
        <v>117585.57326985001</v>
      </c>
      <c r="D69" s="89">
        <f t="shared" si="14"/>
        <v>170431.4</v>
      </c>
      <c r="E69" s="89">
        <f>SUM(E70:E73)</f>
        <v>168185.21703057</v>
      </c>
    </row>
    <row r="70" spans="1:5" ht="15" customHeight="1">
      <c r="A70" s="92" t="s">
        <v>171</v>
      </c>
      <c r="B70" s="93">
        <v>187295.2</v>
      </c>
      <c r="C70" s="93">
        <v>117585.57326985001</v>
      </c>
      <c r="D70" s="93">
        <v>170429.1</v>
      </c>
      <c r="E70" s="93">
        <v>168185.21703057</v>
      </c>
    </row>
    <row r="71" spans="1:5" ht="15" customHeight="1">
      <c r="A71" s="92" t="s">
        <v>172</v>
      </c>
      <c r="B71" s="93">
        <v>7.7</v>
      </c>
      <c r="C71" s="93">
        <v>0</v>
      </c>
      <c r="D71" s="93">
        <v>0.3</v>
      </c>
      <c r="E71" s="93">
        <v>0</v>
      </c>
    </row>
    <row r="72" spans="1:5" ht="15" hidden="1" customHeight="1">
      <c r="A72" s="92" t="s">
        <v>173</v>
      </c>
      <c r="B72" s="93">
        <v>0</v>
      </c>
      <c r="C72" s="93">
        <v>0</v>
      </c>
      <c r="D72" s="93">
        <v>0</v>
      </c>
      <c r="E72" s="93">
        <v>0</v>
      </c>
    </row>
    <row r="73" spans="1:5" ht="15" customHeight="1">
      <c r="A73" s="92" t="s">
        <v>174</v>
      </c>
      <c r="B73" s="93">
        <v>0</v>
      </c>
      <c r="C73" s="93">
        <v>0</v>
      </c>
      <c r="D73" s="93">
        <v>2</v>
      </c>
      <c r="E73" s="93">
        <v>0</v>
      </c>
    </row>
    <row r="74" spans="1:5" ht="15" customHeight="1">
      <c r="A74" s="91" t="s">
        <v>175</v>
      </c>
      <c r="B74" s="89">
        <f t="shared" ref="B74:D74" si="15">SUM(B75:B77)</f>
        <v>164</v>
      </c>
      <c r="C74" s="89">
        <f t="shared" si="15"/>
        <v>112.36604699999999</v>
      </c>
      <c r="D74" s="89">
        <f t="shared" si="15"/>
        <v>295.60000000000002</v>
      </c>
      <c r="E74" s="89">
        <f>SUM(E75:E77)</f>
        <v>287.07209899999998</v>
      </c>
    </row>
    <row r="75" spans="1:5" ht="15" customHeight="1">
      <c r="A75" s="92" t="s">
        <v>176</v>
      </c>
      <c r="B75" s="93">
        <v>158.19999999999999</v>
      </c>
      <c r="C75" s="93">
        <v>105.71960799999999</v>
      </c>
      <c r="D75" s="93">
        <v>283.3</v>
      </c>
      <c r="E75" s="93">
        <v>104.210317</v>
      </c>
    </row>
    <row r="76" spans="1:5" ht="15" customHeight="1">
      <c r="A76" s="92" t="s">
        <v>177</v>
      </c>
      <c r="B76" s="93">
        <v>5.8</v>
      </c>
      <c r="C76" s="93">
        <v>6.4084430000000001</v>
      </c>
      <c r="D76" s="93">
        <v>12.3</v>
      </c>
      <c r="E76" s="93">
        <v>182.86178200000001</v>
      </c>
    </row>
    <row r="77" spans="1:5" ht="15" customHeight="1">
      <c r="A77" s="92" t="s">
        <v>178</v>
      </c>
      <c r="B77" s="93">
        <v>0</v>
      </c>
      <c r="C77" s="93">
        <v>0.23799600000000001</v>
      </c>
      <c r="D77" s="93">
        <v>0</v>
      </c>
      <c r="E77" s="93">
        <v>0</v>
      </c>
    </row>
    <row r="78" spans="1:5" ht="15" customHeight="1">
      <c r="A78" s="101" t="s">
        <v>179</v>
      </c>
      <c r="B78" s="89">
        <f t="shared" ref="B78:D78" si="16">SUM(B79:B80)</f>
        <v>8245.6</v>
      </c>
      <c r="C78" s="89">
        <f t="shared" si="16"/>
        <v>6092.3614155499999</v>
      </c>
      <c r="D78" s="89">
        <f t="shared" si="16"/>
        <v>7554.2</v>
      </c>
      <c r="E78" s="89">
        <f>SUM(E79:E80)</f>
        <v>10479.570019430001</v>
      </c>
    </row>
    <row r="79" spans="1:5" ht="15" customHeight="1">
      <c r="A79" s="92" t="s">
        <v>180</v>
      </c>
      <c r="B79" s="93">
        <v>7583.9</v>
      </c>
      <c r="C79" s="93">
        <v>5584.4480640000002</v>
      </c>
      <c r="D79" s="93">
        <v>6964.3</v>
      </c>
      <c r="E79" s="93">
        <v>9435.2070257600008</v>
      </c>
    </row>
    <row r="80" spans="1:5" ht="15" customHeight="1">
      <c r="A80" s="92" t="s">
        <v>181</v>
      </c>
      <c r="B80" s="93">
        <v>661.7</v>
      </c>
      <c r="C80" s="93">
        <v>507.91335155000002</v>
      </c>
      <c r="D80" s="93">
        <v>589.9</v>
      </c>
      <c r="E80" s="93">
        <v>1044.3629936699999</v>
      </c>
    </row>
    <row r="81" spans="1:5" ht="15" customHeight="1">
      <c r="A81" s="88" t="s">
        <v>182</v>
      </c>
      <c r="B81" s="89">
        <f t="shared" ref="B81:D81" si="17">B82+B89</f>
        <v>0</v>
      </c>
      <c r="C81" s="89">
        <f t="shared" si="17"/>
        <v>107.12018326</v>
      </c>
      <c r="D81" s="89">
        <f t="shared" si="17"/>
        <v>9.8000000000000007</v>
      </c>
      <c r="E81" s="89">
        <f>E82+E89</f>
        <v>0.52245520000000001</v>
      </c>
    </row>
    <row r="82" spans="1:5" ht="15" customHeight="1">
      <c r="A82" s="91" t="s">
        <v>183</v>
      </c>
      <c r="B82" s="89">
        <f t="shared" ref="B82:E82" si="18">SUM(B83:B88)</f>
        <v>0</v>
      </c>
      <c r="C82" s="89">
        <f t="shared" si="18"/>
        <v>105.86069776000001</v>
      </c>
      <c r="D82" s="89">
        <f t="shared" si="18"/>
        <v>8.5</v>
      </c>
      <c r="E82" s="89">
        <f t="shared" si="18"/>
        <v>1.7000000000000001E-4</v>
      </c>
    </row>
    <row r="83" spans="1:5" ht="15" customHeight="1">
      <c r="A83" s="92" t="s">
        <v>184</v>
      </c>
      <c r="B83" s="93">
        <v>0</v>
      </c>
      <c r="C83" s="93">
        <v>93.635420499999995</v>
      </c>
      <c r="D83" s="93">
        <v>0</v>
      </c>
      <c r="E83" s="93">
        <v>1.7000000000000001E-4</v>
      </c>
    </row>
    <row r="84" spans="1:5" ht="15" customHeight="1">
      <c r="A84" s="92" t="s">
        <v>185</v>
      </c>
      <c r="B84" s="93">
        <v>0</v>
      </c>
      <c r="C84" s="93">
        <v>2.202982</v>
      </c>
      <c r="D84" s="93">
        <v>0</v>
      </c>
      <c r="E84" s="93">
        <v>0</v>
      </c>
    </row>
    <row r="85" spans="1:5" ht="15" hidden="1" customHeight="1">
      <c r="A85" s="92" t="s">
        <v>186</v>
      </c>
      <c r="B85" s="93">
        <v>0</v>
      </c>
      <c r="C85" s="93">
        <v>0</v>
      </c>
      <c r="D85" s="93">
        <v>0</v>
      </c>
      <c r="E85" s="93">
        <v>0</v>
      </c>
    </row>
    <row r="86" spans="1:5" ht="15" customHeight="1">
      <c r="A86" s="92" t="s">
        <v>187</v>
      </c>
      <c r="B86" s="93">
        <v>0</v>
      </c>
      <c r="C86" s="93">
        <v>6.5964018600000003</v>
      </c>
      <c r="D86" s="93">
        <v>8.1</v>
      </c>
      <c r="E86" s="93">
        <v>0</v>
      </c>
    </row>
    <row r="87" spans="1:5" ht="15" customHeight="1">
      <c r="A87" s="92" t="s">
        <v>188</v>
      </c>
      <c r="B87" s="93">
        <v>0</v>
      </c>
      <c r="C87" s="93">
        <v>3.4258934000000001</v>
      </c>
      <c r="D87" s="93">
        <v>0.4</v>
      </c>
      <c r="E87" s="93">
        <v>0</v>
      </c>
    </row>
    <row r="88" spans="1:5" ht="15" hidden="1" customHeight="1">
      <c r="A88" s="92" t="s">
        <v>189</v>
      </c>
      <c r="B88" s="93">
        <v>0</v>
      </c>
      <c r="C88" s="93">
        <v>0</v>
      </c>
      <c r="D88" s="93">
        <v>0</v>
      </c>
      <c r="E88" s="93">
        <v>0</v>
      </c>
    </row>
    <row r="89" spans="1:5" ht="15" customHeight="1">
      <c r="A89" s="91" t="s">
        <v>190</v>
      </c>
      <c r="B89" s="89">
        <f t="shared" ref="B89:D89" si="19">SUM(B90:B93)</f>
        <v>0</v>
      </c>
      <c r="C89" s="89">
        <f t="shared" si="19"/>
        <v>1.2594855</v>
      </c>
      <c r="D89" s="89">
        <f t="shared" si="19"/>
        <v>1.3</v>
      </c>
      <c r="E89" s="89">
        <f>SUM(E90:E93)</f>
        <v>0.52228520000000001</v>
      </c>
    </row>
    <row r="90" spans="1:5" ht="15" customHeight="1">
      <c r="A90" s="95" t="s">
        <v>191</v>
      </c>
      <c r="B90" s="93">
        <v>0</v>
      </c>
      <c r="C90" s="93">
        <v>0</v>
      </c>
      <c r="D90" s="93">
        <v>0</v>
      </c>
      <c r="E90" s="93">
        <v>0</v>
      </c>
    </row>
    <row r="91" spans="1:5" ht="15" customHeight="1">
      <c r="A91" s="92" t="s">
        <v>192</v>
      </c>
      <c r="B91" s="93">
        <v>0</v>
      </c>
      <c r="C91" s="93">
        <v>0.99670650000000005</v>
      </c>
      <c r="D91" s="93">
        <v>0</v>
      </c>
      <c r="E91" s="93">
        <v>0</v>
      </c>
    </row>
    <row r="92" spans="1:5" ht="25.5" hidden="1">
      <c r="A92" s="95" t="s">
        <v>193</v>
      </c>
      <c r="B92" s="93">
        <v>0</v>
      </c>
      <c r="C92" s="93">
        <v>0</v>
      </c>
      <c r="D92" s="93">
        <v>0</v>
      </c>
      <c r="E92" s="93">
        <v>0</v>
      </c>
    </row>
    <row r="93" spans="1:5" ht="15" customHeight="1">
      <c r="A93" s="92" t="s">
        <v>194</v>
      </c>
      <c r="B93" s="93">
        <v>0</v>
      </c>
      <c r="C93" s="93">
        <v>0.26277899999999998</v>
      </c>
      <c r="D93" s="93">
        <v>1.3</v>
      </c>
      <c r="E93" s="93">
        <v>0.52228520000000001</v>
      </c>
    </row>
    <row r="94" spans="1:5" ht="15" customHeight="1">
      <c r="A94" s="88" t="s">
        <v>195</v>
      </c>
      <c r="B94" s="102">
        <f t="shared" ref="B94:D94" si="20">B95+B124+B161+B166+B171</f>
        <v>86811.500000000015</v>
      </c>
      <c r="C94" s="102">
        <f t="shared" si="20"/>
        <v>89109.956069879991</v>
      </c>
      <c r="D94" s="102">
        <f t="shared" si="20"/>
        <v>93245.8</v>
      </c>
      <c r="E94" s="102">
        <f>E95+E124+E161+E166+E171</f>
        <v>61276.049999999996</v>
      </c>
    </row>
    <row r="95" spans="1:5" ht="15" customHeight="1">
      <c r="A95" s="88" t="s">
        <v>196</v>
      </c>
      <c r="B95" s="89">
        <f t="shared" ref="B95:D95" si="21">B96+B102+B109</f>
        <v>31146.400000000001</v>
      </c>
      <c r="C95" s="89">
        <f t="shared" si="21"/>
        <v>33887.119940389995</v>
      </c>
      <c r="D95" s="89">
        <f t="shared" si="21"/>
        <v>46732</v>
      </c>
      <c r="E95" s="89">
        <f>E96+E102+E109</f>
        <v>25895.38</v>
      </c>
    </row>
    <row r="96" spans="1:5" ht="15" customHeight="1">
      <c r="A96" s="91" t="s">
        <v>197</v>
      </c>
      <c r="B96" s="89">
        <f t="shared" ref="B96:D96" si="22">SUM(B97:B101)</f>
        <v>4982.3</v>
      </c>
      <c r="C96" s="89">
        <f t="shared" si="22"/>
        <v>5419.3186339799995</v>
      </c>
      <c r="D96" s="89">
        <f t="shared" si="22"/>
        <v>16990.5</v>
      </c>
      <c r="E96" s="89">
        <f>SUM(E97:E101)</f>
        <v>8410.25</v>
      </c>
    </row>
    <row r="97" spans="1:5" ht="15" customHeight="1">
      <c r="A97" s="92" t="s">
        <v>198</v>
      </c>
      <c r="B97" s="93">
        <v>212</v>
      </c>
      <c r="C97" s="93">
        <v>121.66650873</v>
      </c>
      <c r="D97" s="93">
        <v>1475.3</v>
      </c>
      <c r="E97" s="93">
        <v>3.71</v>
      </c>
    </row>
    <row r="98" spans="1:5" ht="15" customHeight="1">
      <c r="A98" s="92" t="s">
        <v>199</v>
      </c>
      <c r="B98" s="93">
        <v>222.4</v>
      </c>
      <c r="C98" s="93">
        <v>0</v>
      </c>
      <c r="D98" s="93">
        <v>0.1</v>
      </c>
      <c r="E98" s="93">
        <v>0.01</v>
      </c>
    </row>
    <row r="99" spans="1:5" ht="15" customHeight="1">
      <c r="A99" s="92" t="s">
        <v>200</v>
      </c>
      <c r="B99" s="93">
        <v>0.6</v>
      </c>
      <c r="C99" s="93">
        <v>0</v>
      </c>
      <c r="D99" s="93">
        <v>0</v>
      </c>
      <c r="E99" s="93"/>
    </row>
    <row r="100" spans="1:5" ht="15" customHeight="1">
      <c r="A100" s="92" t="s">
        <v>201</v>
      </c>
      <c r="B100" s="93">
        <v>4523.1000000000004</v>
      </c>
      <c r="C100" s="93">
        <v>5230.6223865399998</v>
      </c>
      <c r="D100" s="93">
        <v>15314.9</v>
      </c>
      <c r="E100" s="93">
        <v>7150</v>
      </c>
    </row>
    <row r="101" spans="1:5" ht="15" customHeight="1">
      <c r="A101" s="92" t="s">
        <v>202</v>
      </c>
      <c r="B101" s="93">
        <v>24.2</v>
      </c>
      <c r="C101" s="93">
        <v>67.029738710000004</v>
      </c>
      <c r="D101" s="93">
        <v>200.2</v>
      </c>
      <c r="E101" s="93">
        <v>1256.53</v>
      </c>
    </row>
    <row r="102" spans="1:5" ht="15" customHeight="1">
      <c r="A102" s="91" t="s">
        <v>203</v>
      </c>
      <c r="B102" s="89">
        <f t="shared" ref="B102:D102" si="23">SUM(B103:B108)</f>
        <v>24546.100000000002</v>
      </c>
      <c r="C102" s="89">
        <f t="shared" si="23"/>
        <v>23464.120703750003</v>
      </c>
      <c r="D102" s="89">
        <f t="shared" si="23"/>
        <v>20285.300000000003</v>
      </c>
      <c r="E102" s="89">
        <f>SUM(E103:E108)</f>
        <v>12981.470000000001</v>
      </c>
    </row>
    <row r="103" spans="1:5" ht="15" customHeight="1">
      <c r="A103" s="92" t="s">
        <v>204</v>
      </c>
      <c r="B103" s="93">
        <v>11554.6</v>
      </c>
      <c r="C103" s="93">
        <v>12801.67995657</v>
      </c>
      <c r="D103" s="93">
        <v>17513.400000000001</v>
      </c>
      <c r="E103" s="93">
        <v>7273.68</v>
      </c>
    </row>
    <row r="104" spans="1:5" ht="15" customHeight="1">
      <c r="A104" s="92" t="s">
        <v>205</v>
      </c>
      <c r="B104" s="93">
        <v>0.9</v>
      </c>
      <c r="C104" s="93">
        <v>4154.7476200000001</v>
      </c>
      <c r="D104" s="93">
        <v>554.29999999999995</v>
      </c>
      <c r="E104" s="93">
        <v>188.15</v>
      </c>
    </row>
    <row r="105" spans="1:5" ht="15" customHeight="1">
      <c r="A105" s="92" t="s">
        <v>206</v>
      </c>
      <c r="B105" s="93">
        <v>46.4</v>
      </c>
      <c r="C105" s="93">
        <v>0</v>
      </c>
      <c r="D105" s="93">
        <v>0</v>
      </c>
      <c r="E105" s="93"/>
    </row>
    <row r="106" spans="1:5" ht="15" customHeight="1">
      <c r="A106" s="95" t="s">
        <v>207</v>
      </c>
      <c r="B106" s="93">
        <v>12944</v>
      </c>
      <c r="C106" s="93">
        <v>6474.9414381800007</v>
      </c>
      <c r="D106" s="93">
        <v>2208.9</v>
      </c>
      <c r="E106" s="93">
        <v>5489.77</v>
      </c>
    </row>
    <row r="107" spans="1:5" ht="15" hidden="1" customHeight="1">
      <c r="A107" s="92" t="s">
        <v>208</v>
      </c>
      <c r="B107" s="93">
        <v>0</v>
      </c>
      <c r="C107" s="93">
        <v>0</v>
      </c>
      <c r="D107" s="93">
        <v>0</v>
      </c>
      <c r="E107" s="93">
        <v>0</v>
      </c>
    </row>
    <row r="108" spans="1:5" ht="15" customHeight="1">
      <c r="A108" s="92" t="s">
        <v>209</v>
      </c>
      <c r="B108" s="93">
        <v>0.2</v>
      </c>
      <c r="C108" s="93">
        <v>32.751688999999999</v>
      </c>
      <c r="D108" s="93">
        <v>8.6999999999999993</v>
      </c>
      <c r="E108" s="93">
        <v>29.87</v>
      </c>
    </row>
    <row r="109" spans="1:5" ht="15" customHeight="1">
      <c r="A109" s="91" t="s">
        <v>210</v>
      </c>
      <c r="B109" s="89">
        <f t="shared" ref="B109:D109" si="24">SUM(B110:B123)</f>
        <v>1618</v>
      </c>
      <c r="C109" s="89">
        <f t="shared" si="24"/>
        <v>5003.6806026599988</v>
      </c>
      <c r="D109" s="89">
        <f t="shared" si="24"/>
        <v>9456.2000000000007</v>
      </c>
      <c r="E109" s="89">
        <f>SUM(E110:E123)</f>
        <v>4503.66</v>
      </c>
    </row>
    <row r="110" spans="1:5" ht="15" customHeight="1">
      <c r="A110" s="92" t="s">
        <v>211</v>
      </c>
      <c r="B110" s="93">
        <v>1045</v>
      </c>
      <c r="C110" s="93">
        <v>191.32438682</v>
      </c>
      <c r="D110" s="93">
        <v>316.10000000000002</v>
      </c>
      <c r="E110" s="93">
        <v>236.64</v>
      </c>
    </row>
    <row r="111" spans="1:5" ht="15" customHeight="1">
      <c r="A111" s="92" t="s">
        <v>212</v>
      </c>
      <c r="B111" s="93">
        <v>573</v>
      </c>
      <c r="C111" s="93">
        <v>587.66840000000002</v>
      </c>
      <c r="D111" s="93">
        <v>423.3</v>
      </c>
      <c r="E111" s="93">
        <v>10.61</v>
      </c>
    </row>
    <row r="112" spans="1:5" ht="15" hidden="1" customHeight="1">
      <c r="A112" s="92" t="s">
        <v>213</v>
      </c>
      <c r="B112" s="93">
        <v>0</v>
      </c>
      <c r="C112" s="93">
        <v>0</v>
      </c>
      <c r="D112" s="93">
        <v>0</v>
      </c>
      <c r="E112" s="93">
        <v>0</v>
      </c>
    </row>
    <row r="113" spans="1:5" ht="15" customHeight="1">
      <c r="A113" s="92" t="s">
        <v>214</v>
      </c>
      <c r="B113" s="93">
        <v>0</v>
      </c>
      <c r="C113" s="93">
        <v>3972.64518632</v>
      </c>
      <c r="D113" s="93">
        <v>34</v>
      </c>
      <c r="E113" s="93">
        <v>4150.2</v>
      </c>
    </row>
    <row r="114" spans="1:5" ht="15" customHeight="1">
      <c r="A114" s="103" t="s">
        <v>215</v>
      </c>
      <c r="B114" s="93">
        <v>0</v>
      </c>
      <c r="C114" s="93">
        <v>161.90066099000001</v>
      </c>
      <c r="D114" s="93">
        <v>67.8</v>
      </c>
      <c r="E114" s="93">
        <v>0</v>
      </c>
    </row>
    <row r="115" spans="1:5" ht="15" customHeight="1">
      <c r="A115" s="94" t="s">
        <v>216</v>
      </c>
      <c r="B115" s="93">
        <v>0</v>
      </c>
      <c r="C115" s="93">
        <v>1.92394</v>
      </c>
      <c r="D115" s="93">
        <v>0</v>
      </c>
      <c r="E115" s="93">
        <v>0</v>
      </c>
    </row>
    <row r="116" spans="1:5" ht="15" customHeight="1">
      <c r="A116" s="94" t="s">
        <v>217</v>
      </c>
      <c r="B116" s="93">
        <v>0</v>
      </c>
      <c r="C116" s="93">
        <v>0</v>
      </c>
      <c r="D116" s="93">
        <v>463.1</v>
      </c>
      <c r="E116" s="93">
        <v>0</v>
      </c>
    </row>
    <row r="117" spans="1:5" ht="15" customHeight="1">
      <c r="A117" s="94" t="s">
        <v>218</v>
      </c>
      <c r="B117" s="93">
        <v>0</v>
      </c>
      <c r="C117" s="93">
        <v>0.31906000000000001</v>
      </c>
      <c r="D117" s="93">
        <v>349.4</v>
      </c>
      <c r="E117" s="93">
        <v>0</v>
      </c>
    </row>
    <row r="118" spans="1:5" ht="15" customHeight="1">
      <c r="A118" s="94" t="s">
        <v>219</v>
      </c>
      <c r="B118" s="93">
        <v>0</v>
      </c>
      <c r="C118" s="93">
        <v>0.60962499999999997</v>
      </c>
      <c r="D118" s="93">
        <v>3.4</v>
      </c>
      <c r="E118" s="93">
        <v>0</v>
      </c>
    </row>
    <row r="119" spans="1:5" ht="15" customHeight="1">
      <c r="A119" s="94" t="s">
        <v>220</v>
      </c>
      <c r="B119" s="93">
        <v>0</v>
      </c>
      <c r="C119" s="93">
        <v>66.283100250000004</v>
      </c>
      <c r="D119" s="93">
        <v>0</v>
      </c>
      <c r="E119" s="93">
        <v>93.06</v>
      </c>
    </row>
    <row r="120" spans="1:5" ht="15" customHeight="1">
      <c r="A120" s="94" t="s">
        <v>221</v>
      </c>
      <c r="B120" s="93">
        <v>0</v>
      </c>
      <c r="C120" s="93">
        <v>2.8472499999999998</v>
      </c>
      <c r="D120" s="93">
        <v>0</v>
      </c>
      <c r="E120" s="93"/>
    </row>
    <row r="121" spans="1:5" ht="15" customHeight="1">
      <c r="A121" s="94" t="s">
        <v>222</v>
      </c>
      <c r="B121" s="93">
        <v>0</v>
      </c>
      <c r="C121" s="93">
        <v>15.94835643</v>
      </c>
      <c r="D121" s="93">
        <v>7793.6</v>
      </c>
      <c r="E121" s="93"/>
    </row>
    <row r="122" spans="1:5" ht="15" customHeight="1">
      <c r="A122" s="94" t="s">
        <v>223</v>
      </c>
      <c r="B122" s="93">
        <v>0</v>
      </c>
      <c r="C122" s="93">
        <v>2.1896368500000003</v>
      </c>
      <c r="D122" s="93">
        <v>5.5</v>
      </c>
      <c r="E122" s="93">
        <v>5.65</v>
      </c>
    </row>
    <row r="123" spans="1:5" ht="15" customHeight="1">
      <c r="A123" s="94" t="s">
        <v>224</v>
      </c>
      <c r="B123" s="93">
        <v>0</v>
      </c>
      <c r="C123" s="93">
        <v>2.1000000000000001E-2</v>
      </c>
      <c r="D123" s="93">
        <v>0</v>
      </c>
      <c r="E123" s="93">
        <v>7.5</v>
      </c>
    </row>
    <row r="124" spans="1:5" ht="15" customHeight="1">
      <c r="A124" s="88" t="s">
        <v>225</v>
      </c>
      <c r="B124" s="89">
        <f t="shared" ref="B124:D124" si="25">B125+B135+B145</f>
        <v>39168.699999999997</v>
      </c>
      <c r="C124" s="89">
        <f t="shared" si="25"/>
        <v>26090.186305349998</v>
      </c>
      <c r="D124" s="89">
        <f t="shared" si="25"/>
        <v>25667.1</v>
      </c>
      <c r="E124" s="89">
        <f>E125+E135+E145</f>
        <v>25209.93</v>
      </c>
    </row>
    <row r="125" spans="1:5" ht="15" customHeight="1">
      <c r="A125" s="91" t="s">
        <v>226</v>
      </c>
      <c r="B125" s="89">
        <f t="shared" ref="B125:D125" si="26">SUM(B126:B134)</f>
        <v>11533.7</v>
      </c>
      <c r="C125" s="89">
        <f t="shared" si="26"/>
        <v>11023.735711839998</v>
      </c>
      <c r="D125" s="89">
        <f t="shared" si="26"/>
        <v>12381.699999999999</v>
      </c>
      <c r="E125" s="89">
        <f>SUM(E126:E134)</f>
        <v>11130.300000000001</v>
      </c>
    </row>
    <row r="126" spans="1:5" ht="15" customHeight="1">
      <c r="A126" s="92" t="s">
        <v>227</v>
      </c>
      <c r="B126" s="93">
        <v>240.7</v>
      </c>
      <c r="C126" s="93">
        <v>316.17901638999996</v>
      </c>
      <c r="D126" s="93">
        <v>317.89999999999998</v>
      </c>
      <c r="E126" s="93">
        <v>249.72</v>
      </c>
    </row>
    <row r="127" spans="1:5" ht="15" customHeight="1">
      <c r="A127" s="92" t="s">
        <v>228</v>
      </c>
      <c r="B127" s="93">
        <v>1020.2</v>
      </c>
      <c r="C127" s="93">
        <v>74.100218980000008</v>
      </c>
      <c r="D127" s="93">
        <v>194.1</v>
      </c>
      <c r="E127" s="93">
        <v>124.75</v>
      </c>
    </row>
    <row r="128" spans="1:5" ht="15" customHeight="1">
      <c r="A128" s="92" t="s">
        <v>229</v>
      </c>
      <c r="B128" s="93">
        <v>265.89999999999998</v>
      </c>
      <c r="C128" s="93">
        <v>179.49789023</v>
      </c>
      <c r="D128" s="93">
        <v>239.5</v>
      </c>
      <c r="E128" s="93">
        <v>268.01</v>
      </c>
    </row>
    <row r="129" spans="1:5" ht="15" customHeight="1">
      <c r="A129" s="92" t="s">
        <v>230</v>
      </c>
      <c r="B129" s="93">
        <v>7928.8</v>
      </c>
      <c r="C129" s="93">
        <v>9109.0836841399996</v>
      </c>
      <c r="D129" s="93">
        <v>9950.9</v>
      </c>
      <c r="E129" s="93">
        <v>9124.7900000000009</v>
      </c>
    </row>
    <row r="130" spans="1:5" ht="15" customHeight="1">
      <c r="A130" s="92" t="s">
        <v>231</v>
      </c>
      <c r="B130" s="93">
        <v>2073.9</v>
      </c>
      <c r="C130" s="93">
        <v>1342.3219260999999</v>
      </c>
      <c r="D130" s="93">
        <v>1582.6</v>
      </c>
      <c r="E130" s="93">
        <v>1360.65</v>
      </c>
    </row>
    <row r="131" spans="1:5" ht="15" customHeight="1">
      <c r="A131" s="92" t="s">
        <v>232</v>
      </c>
      <c r="B131" s="93">
        <v>1</v>
      </c>
      <c r="C131" s="93">
        <v>0</v>
      </c>
      <c r="D131" s="93">
        <v>0.1</v>
      </c>
      <c r="E131" s="93"/>
    </row>
    <row r="132" spans="1:5" ht="15" customHeight="1">
      <c r="A132" s="92" t="s">
        <v>233</v>
      </c>
      <c r="B132" s="93">
        <v>3</v>
      </c>
      <c r="C132" s="93">
        <v>1.274403</v>
      </c>
      <c r="D132" s="93">
        <v>1.3</v>
      </c>
      <c r="E132" s="93">
        <v>1.51</v>
      </c>
    </row>
    <row r="133" spans="1:5" ht="15" customHeight="1">
      <c r="A133" s="92" t="s">
        <v>234</v>
      </c>
      <c r="B133" s="93">
        <v>0.2</v>
      </c>
      <c r="C133" s="93">
        <v>1.278573</v>
      </c>
      <c r="D133" s="93">
        <v>0.9</v>
      </c>
      <c r="E133" s="93">
        <v>0.87</v>
      </c>
    </row>
    <row r="134" spans="1:5" ht="15" customHeight="1">
      <c r="A134" s="92" t="s">
        <v>235</v>
      </c>
      <c r="B134" s="93">
        <v>0</v>
      </c>
      <c r="C134" s="93">
        <v>0</v>
      </c>
      <c r="D134" s="93">
        <v>94.4</v>
      </c>
      <c r="E134" s="93"/>
    </row>
    <row r="135" spans="1:5" ht="15" customHeight="1">
      <c r="A135" s="91" t="s">
        <v>236</v>
      </c>
      <c r="B135" s="89">
        <f t="shared" ref="B135:D135" si="27">SUM(B136:B144)</f>
        <v>24473.5</v>
      </c>
      <c r="C135" s="89">
        <f t="shared" si="27"/>
        <v>13148.619863609998</v>
      </c>
      <c r="D135" s="89">
        <f t="shared" si="27"/>
        <v>13268.8</v>
      </c>
      <c r="E135" s="89">
        <f>SUM(E136:E144)</f>
        <v>11009.4</v>
      </c>
    </row>
    <row r="136" spans="1:5" ht="15" customHeight="1">
      <c r="A136" s="92" t="s">
        <v>237</v>
      </c>
      <c r="B136" s="93">
        <v>1460.7</v>
      </c>
      <c r="C136" s="93">
        <v>1114.4992006099999</v>
      </c>
      <c r="D136" s="93">
        <v>1398.7</v>
      </c>
      <c r="E136" s="93">
        <v>1330.11</v>
      </c>
    </row>
    <row r="137" spans="1:5" ht="15" customHeight="1">
      <c r="A137" s="92" t="s">
        <v>238</v>
      </c>
      <c r="B137" s="93">
        <v>280.8</v>
      </c>
      <c r="C137" s="93">
        <v>258.55610194000002</v>
      </c>
      <c r="D137" s="93">
        <v>361.7</v>
      </c>
      <c r="E137" s="93">
        <v>211.88</v>
      </c>
    </row>
    <row r="138" spans="1:5" ht="15" customHeight="1">
      <c r="A138" s="92" t="s">
        <v>239</v>
      </c>
      <c r="B138" s="93">
        <v>837.8</v>
      </c>
      <c r="C138" s="93">
        <v>609.47871029999999</v>
      </c>
      <c r="D138" s="93">
        <v>564.1</v>
      </c>
      <c r="E138" s="93">
        <v>551.52</v>
      </c>
    </row>
    <row r="139" spans="1:5" ht="15" customHeight="1">
      <c r="A139" s="92" t="s">
        <v>240</v>
      </c>
      <c r="B139" s="93">
        <v>1252.7</v>
      </c>
      <c r="C139" s="93">
        <v>265.71205600000002</v>
      </c>
      <c r="D139" s="93">
        <v>558.79999999999995</v>
      </c>
      <c r="E139" s="93">
        <v>343.25</v>
      </c>
    </row>
    <row r="140" spans="1:5" ht="15" customHeight="1">
      <c r="A140" s="92" t="s">
        <v>241</v>
      </c>
      <c r="B140" s="93">
        <v>1</v>
      </c>
      <c r="C140" s="93">
        <v>20.902552</v>
      </c>
      <c r="D140" s="93">
        <v>16.600000000000001</v>
      </c>
      <c r="E140" s="93">
        <v>49.62</v>
      </c>
    </row>
    <row r="141" spans="1:5" ht="15" customHeight="1">
      <c r="A141" s="92" t="s">
        <v>242</v>
      </c>
      <c r="B141" s="93">
        <v>183</v>
      </c>
      <c r="C141" s="93">
        <v>121.61793</v>
      </c>
      <c r="D141" s="93">
        <v>140.1</v>
      </c>
      <c r="E141" s="93">
        <v>230.74</v>
      </c>
    </row>
    <row r="142" spans="1:5" ht="15" customHeight="1">
      <c r="A142" s="92" t="s">
        <v>243</v>
      </c>
      <c r="B142" s="93">
        <v>8210.7999999999993</v>
      </c>
      <c r="C142" s="93">
        <v>3087.5567366099999</v>
      </c>
      <c r="D142" s="93">
        <v>3827.5</v>
      </c>
      <c r="E142" s="93">
        <v>2503.9499999999998</v>
      </c>
    </row>
    <row r="143" spans="1:5" ht="15" customHeight="1">
      <c r="A143" s="92" t="s">
        <v>244</v>
      </c>
      <c r="B143" s="93">
        <v>4143.1000000000004</v>
      </c>
      <c r="C143" s="93">
        <v>2876.2323503699999</v>
      </c>
      <c r="D143" s="93">
        <v>2793.8</v>
      </c>
      <c r="E143" s="93">
        <v>1091.01</v>
      </c>
    </row>
    <row r="144" spans="1:5" ht="15" customHeight="1">
      <c r="A144" s="92" t="s">
        <v>245</v>
      </c>
      <c r="B144" s="93">
        <v>8103.6</v>
      </c>
      <c r="C144" s="93">
        <v>4794.06422578</v>
      </c>
      <c r="D144" s="93">
        <v>3607.5</v>
      </c>
      <c r="E144" s="93">
        <v>4697.32</v>
      </c>
    </row>
    <row r="145" spans="1:5" ht="15" customHeight="1">
      <c r="A145" s="91" t="s">
        <v>246</v>
      </c>
      <c r="B145" s="89">
        <f>SUM(B146:B160)</f>
        <v>3161.5</v>
      </c>
      <c r="C145" s="89">
        <f t="shared" ref="C145:D145" si="28">SUM(C146:C160)</f>
        <v>1917.8307299000003</v>
      </c>
      <c r="D145" s="89">
        <f t="shared" si="28"/>
        <v>16.600000000000001</v>
      </c>
      <c r="E145" s="89">
        <f>SUM(E146:E160)</f>
        <v>3070.2300000000005</v>
      </c>
    </row>
    <row r="146" spans="1:5" ht="15" hidden="1" customHeight="1">
      <c r="A146" s="92" t="s">
        <v>247</v>
      </c>
      <c r="B146" s="93">
        <v>0</v>
      </c>
      <c r="C146" s="93">
        <v>0</v>
      </c>
      <c r="D146" s="93">
        <v>0</v>
      </c>
      <c r="E146" s="93"/>
    </row>
    <row r="147" spans="1:5" ht="15" hidden="1" customHeight="1">
      <c r="A147" s="92" t="s">
        <v>248</v>
      </c>
      <c r="B147" s="93">
        <v>0</v>
      </c>
      <c r="C147" s="93">
        <v>0</v>
      </c>
      <c r="D147" s="93">
        <v>0</v>
      </c>
      <c r="E147" s="93"/>
    </row>
    <row r="148" spans="1:5" ht="15" hidden="1" customHeight="1">
      <c r="A148" s="92" t="s">
        <v>249</v>
      </c>
      <c r="B148" s="93">
        <v>0</v>
      </c>
      <c r="C148" s="93">
        <v>0</v>
      </c>
      <c r="D148" s="93">
        <v>0</v>
      </c>
      <c r="E148" s="93"/>
    </row>
    <row r="149" spans="1:5" ht="15" hidden="1" customHeight="1">
      <c r="A149" s="92" t="s">
        <v>250</v>
      </c>
      <c r="B149" s="93">
        <v>0</v>
      </c>
      <c r="C149" s="93">
        <v>0</v>
      </c>
      <c r="D149" s="93">
        <v>0</v>
      </c>
      <c r="E149" s="93"/>
    </row>
    <row r="150" spans="1:5" ht="15" customHeight="1">
      <c r="A150" s="92" t="s">
        <v>251</v>
      </c>
      <c r="B150" s="93">
        <v>0</v>
      </c>
      <c r="C150" s="93">
        <v>2.1000000000000001E-2</v>
      </c>
      <c r="D150" s="93">
        <v>2.7</v>
      </c>
      <c r="E150" s="93"/>
    </row>
    <row r="151" spans="1:5" ht="15" customHeight="1">
      <c r="A151" s="92" t="s">
        <v>252</v>
      </c>
      <c r="B151" s="93">
        <v>3076.4</v>
      </c>
      <c r="C151" s="93">
        <v>834.27767600000004</v>
      </c>
      <c r="D151" s="93">
        <v>13.9</v>
      </c>
      <c r="E151" s="93">
        <v>1249.8699999999999</v>
      </c>
    </row>
    <row r="152" spans="1:5" ht="15" customHeight="1">
      <c r="A152" s="92" t="s">
        <v>253</v>
      </c>
      <c r="B152" s="93">
        <v>73.5</v>
      </c>
      <c r="C152" s="93">
        <v>7.8035870000000003</v>
      </c>
      <c r="D152" s="93">
        <v>0</v>
      </c>
      <c r="E152" s="93">
        <v>4.93</v>
      </c>
    </row>
    <row r="153" spans="1:5" ht="15" customHeight="1">
      <c r="A153" s="94" t="s">
        <v>254</v>
      </c>
      <c r="B153" s="93">
        <v>0</v>
      </c>
      <c r="C153" s="93">
        <v>24.026758530000002</v>
      </c>
      <c r="D153" s="93">
        <v>0</v>
      </c>
      <c r="E153" s="93">
        <v>15.39</v>
      </c>
    </row>
    <row r="154" spans="1:5" ht="15" customHeight="1">
      <c r="A154" s="94" t="s">
        <v>255</v>
      </c>
      <c r="B154" s="93">
        <v>0</v>
      </c>
      <c r="C154" s="93">
        <v>186.80110396000001</v>
      </c>
      <c r="D154" s="93">
        <v>0</v>
      </c>
      <c r="E154" s="93">
        <v>269.05</v>
      </c>
    </row>
    <row r="155" spans="1:5" ht="15" customHeight="1">
      <c r="A155" s="94" t="s">
        <v>256</v>
      </c>
      <c r="B155" s="93">
        <v>11.6</v>
      </c>
      <c r="C155" s="93">
        <v>3.6578819999999999</v>
      </c>
      <c r="D155" s="93">
        <v>0</v>
      </c>
      <c r="E155" s="93">
        <v>5.93</v>
      </c>
    </row>
    <row r="156" spans="1:5" ht="15" customHeight="1">
      <c r="A156" s="94" t="s">
        <v>257</v>
      </c>
      <c r="B156" s="93">
        <v>0</v>
      </c>
      <c r="C156" s="93">
        <v>0</v>
      </c>
      <c r="D156" s="93">
        <v>0</v>
      </c>
      <c r="E156" s="93">
        <v>0.15</v>
      </c>
    </row>
    <row r="157" spans="1:5" ht="15" customHeight="1">
      <c r="A157" s="94" t="s">
        <v>258</v>
      </c>
      <c r="B157" s="93">
        <v>0</v>
      </c>
      <c r="C157" s="93">
        <v>847.14693999999997</v>
      </c>
      <c r="D157" s="93">
        <v>0</v>
      </c>
      <c r="E157" s="93">
        <v>1467.65</v>
      </c>
    </row>
    <row r="158" spans="1:5" ht="15" customHeight="1">
      <c r="A158" s="94" t="s">
        <v>259</v>
      </c>
      <c r="B158" s="93">
        <v>0</v>
      </c>
      <c r="C158" s="93">
        <v>0.29781000000000002</v>
      </c>
      <c r="D158" s="93">
        <v>0</v>
      </c>
      <c r="E158" s="93">
        <v>0.71</v>
      </c>
    </row>
    <row r="159" spans="1:5" ht="15" customHeight="1">
      <c r="A159" s="94" t="s">
        <v>260</v>
      </c>
      <c r="B159" s="93">
        <v>0</v>
      </c>
      <c r="C159" s="93">
        <v>12.260445410000001</v>
      </c>
      <c r="D159" s="93">
        <v>0</v>
      </c>
      <c r="E159" s="93">
        <v>54.82</v>
      </c>
    </row>
    <row r="160" spans="1:5" ht="15" customHeight="1">
      <c r="A160" s="94" t="s">
        <v>261</v>
      </c>
      <c r="B160" s="93">
        <v>0</v>
      </c>
      <c r="C160" s="93">
        <v>1.5375270000000001</v>
      </c>
      <c r="D160" s="93">
        <v>0</v>
      </c>
      <c r="E160" s="93">
        <v>1.73</v>
      </c>
    </row>
    <row r="161" spans="1:5" ht="15" customHeight="1">
      <c r="A161" s="88" t="s">
        <v>262</v>
      </c>
      <c r="B161" s="89">
        <f t="shared" ref="B161:D161" si="29">B162</f>
        <v>1370.8000000000002</v>
      </c>
      <c r="C161" s="89">
        <f t="shared" si="29"/>
        <v>2344.8385548199999</v>
      </c>
      <c r="D161" s="89">
        <f t="shared" si="29"/>
        <v>2146.9</v>
      </c>
      <c r="E161" s="89">
        <f>E162</f>
        <v>2653.19</v>
      </c>
    </row>
    <row r="162" spans="1:5" ht="15" customHeight="1">
      <c r="A162" s="91" t="s">
        <v>262</v>
      </c>
      <c r="B162" s="89">
        <f t="shared" ref="B162:E162" si="30">SUM(B163:B165)</f>
        <v>1370.8000000000002</v>
      </c>
      <c r="C162" s="89">
        <f t="shared" si="30"/>
        <v>2344.8385548199999</v>
      </c>
      <c r="D162" s="89">
        <f t="shared" si="30"/>
        <v>2146.9</v>
      </c>
      <c r="E162" s="89">
        <f t="shared" si="30"/>
        <v>2653.19</v>
      </c>
    </row>
    <row r="163" spans="1:5" ht="15" customHeight="1">
      <c r="A163" s="92" t="s">
        <v>263</v>
      </c>
      <c r="B163" s="93">
        <v>214.9</v>
      </c>
      <c r="C163" s="93">
        <v>298.45683931999997</v>
      </c>
      <c r="D163" s="93">
        <v>291.39999999999998</v>
      </c>
      <c r="E163" s="93">
        <v>326.70999999999998</v>
      </c>
    </row>
    <row r="164" spans="1:5" ht="15" customHeight="1">
      <c r="A164" s="92" t="s">
        <v>264</v>
      </c>
      <c r="B164" s="93">
        <v>1155.9000000000001</v>
      </c>
      <c r="C164" s="93">
        <v>1850.4524628699999</v>
      </c>
      <c r="D164" s="93">
        <v>1855.5</v>
      </c>
      <c r="E164" s="93">
        <v>2230.15</v>
      </c>
    </row>
    <row r="165" spans="1:5" ht="15" customHeight="1">
      <c r="A165" s="92" t="s">
        <v>265</v>
      </c>
      <c r="B165" s="93">
        <v>0</v>
      </c>
      <c r="C165" s="93">
        <v>195.92925263000001</v>
      </c>
      <c r="D165" s="93">
        <v>0</v>
      </c>
      <c r="E165" s="93">
        <v>96.33</v>
      </c>
    </row>
    <row r="166" spans="1:5" ht="15" customHeight="1">
      <c r="A166" s="88" t="s">
        <v>266</v>
      </c>
      <c r="B166" s="89">
        <f t="shared" ref="B166:E166" si="31">B167</f>
        <v>2.1</v>
      </c>
      <c r="C166" s="89">
        <f t="shared" si="31"/>
        <v>0.52141700000000002</v>
      </c>
      <c r="D166" s="89">
        <f t="shared" si="31"/>
        <v>5.5</v>
      </c>
      <c r="E166" s="89">
        <f t="shared" si="31"/>
        <v>0.6</v>
      </c>
    </row>
    <row r="167" spans="1:5" ht="15" customHeight="1">
      <c r="A167" s="91" t="s">
        <v>267</v>
      </c>
      <c r="B167" s="89">
        <f t="shared" ref="B167:E167" si="32">SUM(B168:B170)</f>
        <v>2.1</v>
      </c>
      <c r="C167" s="89">
        <f t="shared" si="32"/>
        <v>0.52141700000000002</v>
      </c>
      <c r="D167" s="89">
        <f t="shared" si="32"/>
        <v>5.5</v>
      </c>
      <c r="E167" s="89">
        <f t="shared" si="32"/>
        <v>0.6</v>
      </c>
    </row>
    <row r="168" spans="1:5" ht="15" customHeight="1">
      <c r="A168" s="92" t="s">
        <v>268</v>
      </c>
      <c r="B168" s="93">
        <v>1.3</v>
      </c>
      <c r="C168" s="93">
        <v>0.52141700000000002</v>
      </c>
      <c r="D168" s="93">
        <v>5.5</v>
      </c>
      <c r="E168" s="93">
        <v>0.6</v>
      </c>
    </row>
    <row r="169" spans="1:5" ht="15" customHeight="1">
      <c r="A169" s="91" t="s">
        <v>269</v>
      </c>
      <c r="B169" s="93">
        <v>0.4</v>
      </c>
      <c r="C169" s="93">
        <v>0</v>
      </c>
      <c r="D169" s="93">
        <v>0</v>
      </c>
      <c r="E169" s="93">
        <v>0</v>
      </c>
    </row>
    <row r="170" spans="1:5" ht="15" customHeight="1">
      <c r="A170" s="92" t="s">
        <v>270</v>
      </c>
      <c r="B170" s="93">
        <v>0.4</v>
      </c>
      <c r="C170" s="93">
        <v>0</v>
      </c>
      <c r="D170" s="93">
        <v>0</v>
      </c>
      <c r="E170" s="93">
        <v>0</v>
      </c>
    </row>
    <row r="171" spans="1:5" ht="15" customHeight="1">
      <c r="A171" s="88" t="s">
        <v>271</v>
      </c>
      <c r="B171" s="89">
        <f t="shared" ref="B171:E171" si="33">B172+B174+B178</f>
        <v>15123.5</v>
      </c>
      <c r="C171" s="89">
        <f t="shared" si="33"/>
        <v>26787.289852319998</v>
      </c>
      <c r="D171" s="89">
        <f t="shared" si="33"/>
        <v>18694.3</v>
      </c>
      <c r="E171" s="89">
        <f t="shared" si="33"/>
        <v>7516.95</v>
      </c>
    </row>
    <row r="172" spans="1:5" ht="15" customHeight="1">
      <c r="A172" s="101" t="s">
        <v>272</v>
      </c>
      <c r="B172" s="89">
        <f t="shared" ref="B172:E172" si="34">B173</f>
        <v>0</v>
      </c>
      <c r="C172" s="89">
        <f t="shared" si="34"/>
        <v>1.2257623999999998</v>
      </c>
      <c r="D172" s="89">
        <f t="shared" si="34"/>
        <v>0</v>
      </c>
      <c r="E172" s="89">
        <f t="shared" si="34"/>
        <v>9.6199999999999992</v>
      </c>
    </row>
    <row r="173" spans="1:5" ht="15" customHeight="1">
      <c r="A173" s="92" t="s">
        <v>273</v>
      </c>
      <c r="B173" s="93">
        <v>0</v>
      </c>
      <c r="C173" s="93">
        <v>1.2257623999999998</v>
      </c>
      <c r="D173" s="93">
        <v>0</v>
      </c>
      <c r="E173" s="93">
        <v>9.6199999999999992</v>
      </c>
    </row>
    <row r="174" spans="1:5" ht="15" customHeight="1">
      <c r="A174" s="91" t="s">
        <v>274</v>
      </c>
      <c r="B174" s="89">
        <f t="shared" ref="B174:E174" si="35">SUM(B175:B177)</f>
        <v>15118.5</v>
      </c>
      <c r="C174" s="89">
        <f t="shared" si="35"/>
        <v>26780.741843919997</v>
      </c>
      <c r="D174" s="89">
        <f t="shared" si="35"/>
        <v>18691</v>
      </c>
      <c r="E174" s="89">
        <f t="shared" si="35"/>
        <v>7488.4</v>
      </c>
    </row>
    <row r="175" spans="1:5" ht="15" customHeight="1">
      <c r="A175" s="92" t="s">
        <v>275</v>
      </c>
      <c r="B175" s="93">
        <v>2059.3000000000002</v>
      </c>
      <c r="C175" s="93">
        <v>3113.4988202499999</v>
      </c>
      <c r="D175" s="93">
        <v>2086.6</v>
      </c>
      <c r="E175" s="93">
        <v>3408.38</v>
      </c>
    </row>
    <row r="176" spans="1:5" ht="15" customHeight="1">
      <c r="A176" s="92" t="s">
        <v>276</v>
      </c>
      <c r="B176" s="93">
        <v>0</v>
      </c>
      <c r="C176" s="93">
        <v>0</v>
      </c>
      <c r="D176" s="93">
        <v>0</v>
      </c>
      <c r="E176" s="93">
        <v>0</v>
      </c>
    </row>
    <row r="177" spans="1:5" ht="15" customHeight="1">
      <c r="A177" s="92" t="s">
        <v>277</v>
      </c>
      <c r="B177" s="93">
        <v>13059.2</v>
      </c>
      <c r="C177" s="93">
        <v>23667.243023669998</v>
      </c>
      <c r="D177" s="93">
        <v>16604.400000000001</v>
      </c>
      <c r="E177" s="93">
        <v>4080.02</v>
      </c>
    </row>
    <row r="178" spans="1:5" ht="15" customHeight="1">
      <c r="A178" s="91" t="s">
        <v>278</v>
      </c>
      <c r="B178" s="89">
        <f t="shared" ref="B178:E178" si="36">B179</f>
        <v>5</v>
      </c>
      <c r="C178" s="89">
        <f t="shared" si="36"/>
        <v>5.3222459999999998</v>
      </c>
      <c r="D178" s="89">
        <f t="shared" si="36"/>
        <v>3.3</v>
      </c>
      <c r="E178" s="89">
        <f t="shared" si="36"/>
        <v>18.93</v>
      </c>
    </row>
    <row r="179" spans="1:5" ht="15" customHeight="1">
      <c r="A179" s="92" t="s">
        <v>279</v>
      </c>
      <c r="B179" s="93">
        <v>5</v>
      </c>
      <c r="C179" s="93">
        <v>5.3222459999999998</v>
      </c>
      <c r="D179" s="93">
        <v>3.3</v>
      </c>
      <c r="E179" s="93">
        <v>18.93</v>
      </c>
    </row>
    <row r="180" spans="1:5" ht="15" customHeight="1">
      <c r="A180" s="91" t="s">
        <v>280</v>
      </c>
      <c r="B180" s="102">
        <f t="shared" ref="B180:E180" si="37">SUM(B181:B184)</f>
        <v>0</v>
      </c>
      <c r="C180" s="102">
        <f t="shared" si="37"/>
        <v>47565.785134170001</v>
      </c>
      <c r="D180" s="102">
        <f t="shared" si="37"/>
        <v>0</v>
      </c>
      <c r="E180" s="102">
        <f t="shared" si="37"/>
        <v>40433.011651599998</v>
      </c>
    </row>
    <row r="181" spans="1:5" ht="15" customHeight="1">
      <c r="A181" s="92" t="s">
        <v>281</v>
      </c>
      <c r="B181" s="93">
        <v>0</v>
      </c>
      <c r="C181" s="93">
        <v>15155.755357139999</v>
      </c>
      <c r="D181" s="93">
        <v>0</v>
      </c>
      <c r="E181" s="93">
        <v>8700.3946409599994</v>
      </c>
    </row>
    <row r="182" spans="1:5" ht="15" customHeight="1">
      <c r="A182" s="92" t="s">
        <v>282</v>
      </c>
      <c r="B182" s="93">
        <v>0</v>
      </c>
      <c r="C182" s="93">
        <v>3796.0780090200001</v>
      </c>
      <c r="D182" s="93">
        <v>0</v>
      </c>
      <c r="E182" s="93">
        <v>4344.9054293900008</v>
      </c>
    </row>
    <row r="183" spans="1:5" ht="15" customHeight="1">
      <c r="A183" s="92" t="s">
        <v>283</v>
      </c>
      <c r="B183" s="93">
        <v>0</v>
      </c>
      <c r="C183" s="93">
        <v>28502.663736540002</v>
      </c>
      <c r="D183" s="93">
        <v>0</v>
      </c>
      <c r="E183" s="93">
        <v>27387.711581250001</v>
      </c>
    </row>
    <row r="184" spans="1:5" ht="15" customHeight="1">
      <c r="A184" s="92" t="s">
        <v>284</v>
      </c>
      <c r="B184" s="93">
        <v>0</v>
      </c>
      <c r="C184" s="93">
        <v>111.28803146999999</v>
      </c>
      <c r="D184" s="93">
        <v>0</v>
      </c>
      <c r="E184" s="93"/>
    </row>
    <row r="185" spans="1:5" s="86" customFormat="1" ht="15" customHeight="1">
      <c r="A185" s="104" t="s">
        <v>285</v>
      </c>
      <c r="B185" s="102">
        <f t="shared" ref="B185:D185" si="38">B186+B194+B199</f>
        <v>436138.10000000003</v>
      </c>
      <c r="C185" s="102">
        <f t="shared" si="38"/>
        <v>293464.45219694002</v>
      </c>
      <c r="D185" s="102">
        <f t="shared" si="38"/>
        <v>401527.19999999995</v>
      </c>
      <c r="E185" s="102">
        <f>E186+E194+E199</f>
        <v>368005.28</v>
      </c>
    </row>
    <row r="186" spans="1:5" ht="15" customHeight="1">
      <c r="A186" s="101" t="s">
        <v>286</v>
      </c>
      <c r="B186" s="89">
        <f t="shared" ref="B186:D186" si="39">SUM(B187:B193)</f>
        <v>315008.40000000002</v>
      </c>
      <c r="C186" s="89">
        <f t="shared" si="39"/>
        <v>223903.39627197001</v>
      </c>
      <c r="D186" s="89">
        <f t="shared" si="39"/>
        <v>300240.39999999997</v>
      </c>
      <c r="E186" s="89">
        <f>SUM(E187:E193)</f>
        <v>281914.53000000003</v>
      </c>
    </row>
    <row r="187" spans="1:5" ht="15" customHeight="1">
      <c r="A187" s="95" t="s">
        <v>287</v>
      </c>
      <c r="B187" s="93">
        <v>42118.1</v>
      </c>
      <c r="C187" s="93">
        <v>27616.884378390001</v>
      </c>
      <c r="D187" s="93">
        <v>36815.4</v>
      </c>
      <c r="E187" s="93">
        <v>35148.050000000003</v>
      </c>
    </row>
    <row r="188" spans="1:5" ht="15" customHeight="1">
      <c r="A188" s="95" t="s">
        <v>288</v>
      </c>
      <c r="B188" s="93">
        <v>196626.2</v>
      </c>
      <c r="C188" s="93">
        <v>125806.80524269999</v>
      </c>
      <c r="D188" s="93">
        <v>190132.4</v>
      </c>
      <c r="E188" s="93">
        <v>165483.38</v>
      </c>
    </row>
    <row r="189" spans="1:5" ht="15" customHeight="1">
      <c r="A189" s="92" t="s">
        <v>289</v>
      </c>
      <c r="B189" s="93">
        <v>29144</v>
      </c>
      <c r="C189" s="93">
        <v>22425.823000580003</v>
      </c>
      <c r="D189" s="93">
        <v>24814.3</v>
      </c>
      <c r="E189" s="93">
        <v>27657.33</v>
      </c>
    </row>
    <row r="190" spans="1:5" ht="15" customHeight="1">
      <c r="A190" s="92" t="s">
        <v>290</v>
      </c>
      <c r="B190" s="93">
        <v>23189.1</v>
      </c>
      <c r="C190" s="93">
        <v>31811.803950729998</v>
      </c>
      <c r="D190" s="93">
        <v>27186.7</v>
      </c>
      <c r="E190" s="93">
        <v>35073.519999999997</v>
      </c>
    </row>
    <row r="191" spans="1:5" ht="15" customHeight="1">
      <c r="A191" s="92" t="s">
        <v>291</v>
      </c>
      <c r="B191" s="93">
        <v>3451.4</v>
      </c>
      <c r="C191" s="93">
        <v>2026.8286364600001</v>
      </c>
      <c r="D191" s="93">
        <v>1736.1</v>
      </c>
      <c r="E191" s="93">
        <v>697.51</v>
      </c>
    </row>
    <row r="192" spans="1:5" ht="15" customHeight="1">
      <c r="A192" s="92" t="s">
        <v>292</v>
      </c>
      <c r="B192" s="93">
        <v>14253.1</v>
      </c>
      <c r="C192" s="93">
        <v>9699.2923181900005</v>
      </c>
      <c r="D192" s="93">
        <v>13575.9</v>
      </c>
      <c r="E192" s="93">
        <v>12741.89</v>
      </c>
    </row>
    <row r="193" spans="1:5" ht="15" customHeight="1">
      <c r="A193" s="92" t="s">
        <v>293</v>
      </c>
      <c r="B193" s="93">
        <v>6226.5</v>
      </c>
      <c r="C193" s="93">
        <v>4515.9587449199998</v>
      </c>
      <c r="D193" s="93">
        <v>5979.6</v>
      </c>
      <c r="E193" s="93">
        <v>5112.8500000000004</v>
      </c>
    </row>
    <row r="194" spans="1:5" s="105" customFormat="1" ht="15" customHeight="1">
      <c r="A194" s="96" t="s">
        <v>147</v>
      </c>
      <c r="B194" s="102">
        <f t="shared" ref="B194:D194" si="40">SUM(B195:B198)</f>
        <v>106303.9</v>
      </c>
      <c r="C194" s="102">
        <f t="shared" si="40"/>
        <v>64979.829394800006</v>
      </c>
      <c r="D194" s="102">
        <f t="shared" si="40"/>
        <v>95783.500000000015</v>
      </c>
      <c r="E194" s="102">
        <f>SUM(E195:E198)</f>
        <v>81585.539999999994</v>
      </c>
    </row>
    <row r="195" spans="1:5" ht="15" customHeight="1">
      <c r="A195" s="95" t="s">
        <v>294</v>
      </c>
      <c r="B195" s="93">
        <v>25115.9</v>
      </c>
      <c r="C195" s="93">
        <v>18553.23646625</v>
      </c>
      <c r="D195" s="93">
        <v>19064.8</v>
      </c>
      <c r="E195" s="85">
        <v>20328.96</v>
      </c>
    </row>
    <row r="196" spans="1:5" ht="15" customHeight="1">
      <c r="A196" s="92" t="s">
        <v>295</v>
      </c>
      <c r="B196" s="93">
        <v>38164</v>
      </c>
      <c r="C196" s="93">
        <v>20076.2660282</v>
      </c>
      <c r="D196" s="93">
        <v>31498</v>
      </c>
      <c r="E196" s="85">
        <v>24366.6</v>
      </c>
    </row>
    <row r="197" spans="1:5" ht="15" customHeight="1">
      <c r="A197" s="92" t="s">
        <v>296</v>
      </c>
      <c r="B197" s="93">
        <v>29433</v>
      </c>
      <c r="C197" s="93">
        <v>14820.932134569999</v>
      </c>
      <c r="D197" s="93">
        <v>26117.4</v>
      </c>
      <c r="E197" s="85">
        <v>20985.31</v>
      </c>
    </row>
    <row r="198" spans="1:5" ht="15" customHeight="1">
      <c r="A198" s="92" t="s">
        <v>297</v>
      </c>
      <c r="B198" s="93">
        <v>13591</v>
      </c>
      <c r="C198" s="93">
        <v>11529.39476578</v>
      </c>
      <c r="D198" s="93">
        <v>19103.3</v>
      </c>
      <c r="E198" s="85">
        <v>15904.67</v>
      </c>
    </row>
    <row r="199" spans="1:5" s="86" customFormat="1" ht="15" customHeight="1">
      <c r="A199" s="104" t="s">
        <v>298</v>
      </c>
      <c r="B199" s="102">
        <f t="shared" ref="B199:D199" si="41">SUM(B200:B207)</f>
        <v>14825.8</v>
      </c>
      <c r="C199" s="102">
        <f t="shared" si="41"/>
        <v>4581.2265301699999</v>
      </c>
      <c r="D199" s="102">
        <f t="shared" si="41"/>
        <v>5503.3</v>
      </c>
      <c r="E199" s="102">
        <f>SUM(E200:E207)</f>
        <v>4505.21</v>
      </c>
    </row>
    <row r="200" spans="1:5" ht="15" customHeight="1">
      <c r="A200" s="92" t="s">
        <v>299</v>
      </c>
      <c r="B200" s="93">
        <v>0</v>
      </c>
      <c r="C200" s="93">
        <v>279.41250904000003</v>
      </c>
      <c r="D200" s="93">
        <v>21.5</v>
      </c>
      <c r="E200" s="93">
        <v>0</v>
      </c>
    </row>
    <row r="201" spans="1:5" ht="15" customHeight="1">
      <c r="A201" s="92" t="s">
        <v>300</v>
      </c>
      <c r="B201" s="93">
        <v>1773.2</v>
      </c>
      <c r="C201" s="93">
        <v>345.86800130999995</v>
      </c>
      <c r="D201" s="93">
        <v>817.5</v>
      </c>
      <c r="E201" s="93">
        <v>172.87</v>
      </c>
    </row>
    <row r="202" spans="1:5" ht="15" customHeight="1">
      <c r="A202" s="95" t="s">
        <v>301</v>
      </c>
      <c r="B202" s="93">
        <v>1602.4</v>
      </c>
      <c r="C202" s="93">
        <v>850.14435091999997</v>
      </c>
      <c r="D202" s="93">
        <v>763.1</v>
      </c>
      <c r="E202" s="93">
        <v>938.1</v>
      </c>
    </row>
    <row r="203" spans="1:5" ht="15" customHeight="1">
      <c r="A203" s="94" t="s">
        <v>302</v>
      </c>
      <c r="B203" s="93">
        <v>1392.3</v>
      </c>
      <c r="C203" s="93">
        <v>0</v>
      </c>
      <c r="D203" s="93">
        <v>0</v>
      </c>
      <c r="E203" s="93">
        <v>0</v>
      </c>
    </row>
    <row r="204" spans="1:5" ht="15" customHeight="1">
      <c r="A204" s="92" t="s">
        <v>303</v>
      </c>
      <c r="B204" s="93">
        <v>3000</v>
      </c>
      <c r="C204" s="93">
        <v>2879.5251978000001</v>
      </c>
      <c r="D204" s="93">
        <v>0</v>
      </c>
      <c r="E204" s="93">
        <v>2826.87</v>
      </c>
    </row>
    <row r="205" spans="1:5" ht="15" customHeight="1">
      <c r="A205" s="94" t="s">
        <v>304</v>
      </c>
      <c r="B205" s="93">
        <v>0</v>
      </c>
      <c r="C205" s="93">
        <v>168.80753429000001</v>
      </c>
      <c r="D205" s="93">
        <v>549.4</v>
      </c>
      <c r="E205" s="93">
        <v>560.03</v>
      </c>
    </row>
    <row r="206" spans="1:5" ht="15" customHeight="1">
      <c r="A206" s="94" t="s">
        <v>305</v>
      </c>
      <c r="B206" s="93">
        <v>7057.9</v>
      </c>
      <c r="C206" s="93">
        <v>0</v>
      </c>
      <c r="D206" s="93">
        <v>3351.8</v>
      </c>
      <c r="E206" s="93">
        <v>0</v>
      </c>
    </row>
    <row r="207" spans="1:5" ht="15" customHeight="1">
      <c r="A207" s="94" t="s">
        <v>306</v>
      </c>
      <c r="B207" s="93">
        <v>0</v>
      </c>
      <c r="C207" s="93">
        <v>57.468936809999995</v>
      </c>
      <c r="D207" s="93">
        <v>0</v>
      </c>
      <c r="E207" s="93">
        <v>7.34</v>
      </c>
    </row>
    <row r="208" spans="1:5" ht="15" customHeight="1">
      <c r="A208" s="106" t="s">
        <v>307</v>
      </c>
      <c r="B208" s="107">
        <v>1112033.3</v>
      </c>
      <c r="C208" s="107">
        <f>C185+C180+C94+C10</f>
        <v>841312.41911738005</v>
      </c>
      <c r="D208" s="107">
        <f>D185+D180+D94+D10</f>
        <v>1011758.3999999999</v>
      </c>
      <c r="E208" s="107">
        <f>E185+E180+E94+E10</f>
        <v>976320.93840951007</v>
      </c>
    </row>
    <row r="209" spans="2:5">
      <c r="E209" s="108"/>
    </row>
    <row r="210" spans="2:5">
      <c r="B210" s="109"/>
      <c r="D210" s="109"/>
      <c r="E210" s="109"/>
    </row>
    <row r="211" spans="2:5">
      <c r="D211" s="109"/>
      <c r="E211" s="109"/>
    </row>
  </sheetData>
  <mergeCells count="9">
    <mergeCell ref="A8:A9"/>
    <mergeCell ref="B8:C8"/>
    <mergeCell ref="D8:E8"/>
    <mergeCell ref="A1:E1"/>
    <mergeCell ref="A2:E2"/>
    <mergeCell ref="A3:E3"/>
    <mergeCell ref="A4:E4"/>
    <mergeCell ref="A5:E5"/>
    <mergeCell ref="A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workbookViewId="0">
      <selection activeCell="H8" sqref="H8"/>
    </sheetView>
  </sheetViews>
  <sheetFormatPr defaultColWidth="9.140625" defaultRowHeight="15"/>
  <cols>
    <col min="1" max="1" width="6.28515625" style="143" bestFit="1" customWidth="1"/>
    <col min="2" max="2" width="10.7109375" style="143" bestFit="1" customWidth="1"/>
    <col min="3" max="3" width="30.28515625" style="144" customWidth="1"/>
    <col min="4" max="4" width="21" style="145" bestFit="1" customWidth="1"/>
    <col min="5" max="5" width="21" style="146" bestFit="1" customWidth="1"/>
    <col min="6" max="6" width="9.7109375" style="146" bestFit="1" customWidth="1"/>
    <col min="7" max="16384" width="9.140625" style="110"/>
  </cols>
  <sheetData>
    <row r="1" spans="1:6">
      <c r="A1" s="563" t="s">
        <v>308</v>
      </c>
      <c r="B1" s="563"/>
      <c r="C1" s="563"/>
      <c r="D1" s="563"/>
      <c r="E1" s="563"/>
      <c r="F1" s="563"/>
    </row>
    <row r="2" spans="1:6" customFormat="1">
      <c r="A2" s="541" t="s">
        <v>33</v>
      </c>
      <c r="B2" s="541"/>
      <c r="C2" s="541"/>
      <c r="D2" s="541"/>
      <c r="E2" s="541"/>
      <c r="F2" s="541"/>
    </row>
    <row r="3" spans="1:6" customFormat="1" ht="15.75">
      <c r="A3" s="542" t="s">
        <v>35</v>
      </c>
      <c r="B3" s="542"/>
      <c r="C3" s="542"/>
      <c r="D3" s="542"/>
      <c r="E3" s="542"/>
      <c r="F3" s="542"/>
    </row>
    <row r="4" spans="1:6" customFormat="1" ht="18.75">
      <c r="A4" s="543" t="s">
        <v>34</v>
      </c>
      <c r="B4" s="543"/>
      <c r="C4" s="543"/>
      <c r="D4" s="543"/>
      <c r="E4" s="543"/>
      <c r="F4" s="543"/>
    </row>
    <row r="5" spans="1:6" s="111" customFormat="1" ht="18.75">
      <c r="A5" s="562" t="s">
        <v>309</v>
      </c>
      <c r="B5" s="562"/>
      <c r="C5" s="562"/>
      <c r="D5" s="562"/>
      <c r="E5" s="562"/>
      <c r="F5" s="562"/>
    </row>
    <row r="6" spans="1:6" s="111" customFormat="1" ht="18.75">
      <c r="A6" s="562" t="s">
        <v>310</v>
      </c>
      <c r="B6" s="562"/>
      <c r="C6" s="562"/>
      <c r="D6" s="562"/>
      <c r="E6" s="562"/>
      <c r="F6" s="562"/>
    </row>
    <row r="7" spans="1:6" s="111" customFormat="1" ht="18.75">
      <c r="A7" s="112"/>
      <c r="B7" s="112"/>
      <c r="C7" s="113"/>
      <c r="D7" s="114"/>
      <c r="E7" s="565" t="s">
        <v>311</v>
      </c>
      <c r="F7" s="565"/>
    </row>
    <row r="8" spans="1:6" s="117" customFormat="1" ht="25.5">
      <c r="A8" s="115" t="s">
        <v>312</v>
      </c>
      <c r="B8" s="115" t="s">
        <v>313</v>
      </c>
      <c r="C8" s="115" t="s">
        <v>314</v>
      </c>
      <c r="D8" s="115" t="s">
        <v>40</v>
      </c>
      <c r="E8" s="116" t="s">
        <v>44</v>
      </c>
      <c r="F8" s="115" t="s">
        <v>315</v>
      </c>
    </row>
    <row r="9" spans="1:6" s="120" customFormat="1" ht="15" customHeight="1">
      <c r="A9" s="566" t="s">
        <v>111</v>
      </c>
      <c r="B9" s="566"/>
      <c r="C9" s="566"/>
      <c r="D9" s="118">
        <f>D10+D29+D31+D35+D58+D68</f>
        <v>613390.48368312896</v>
      </c>
      <c r="E9" s="118">
        <f>E10+E29+E31+E35+E58+E68</f>
        <v>761056.63327938097</v>
      </c>
      <c r="F9" s="119"/>
    </row>
    <row r="10" spans="1:6" s="120" customFormat="1" ht="15" customHeight="1">
      <c r="A10" s="566" t="s">
        <v>112</v>
      </c>
      <c r="B10" s="566"/>
      <c r="C10" s="566"/>
      <c r="D10" s="118">
        <f>D11+D15+D21</f>
        <v>213233.04570141004</v>
      </c>
      <c r="E10" s="118">
        <f>E11+E15+E21</f>
        <v>221483.52117575001</v>
      </c>
      <c r="F10" s="119"/>
    </row>
    <row r="11" spans="1:6" s="123" customFormat="1">
      <c r="A11" s="564" t="s">
        <v>316</v>
      </c>
      <c r="B11" s="564"/>
      <c r="C11" s="564"/>
      <c r="D11" s="121">
        <f>SUM(D12:D14)</f>
        <v>57927.847862400005</v>
      </c>
      <c r="E11" s="121">
        <f>SUM(E12:E14)</f>
        <v>83491.601607730001</v>
      </c>
      <c r="F11" s="122"/>
    </row>
    <row r="12" spans="1:6" ht="25.5">
      <c r="A12" s="124">
        <v>1</v>
      </c>
      <c r="B12" s="124">
        <v>11111</v>
      </c>
      <c r="C12" s="125" t="s">
        <v>317</v>
      </c>
      <c r="D12" s="126">
        <v>23652.46500307</v>
      </c>
      <c r="E12" s="127">
        <v>27787.13966216</v>
      </c>
      <c r="F12" s="128"/>
    </row>
    <row r="13" spans="1:6">
      <c r="A13" s="124">
        <v>2</v>
      </c>
      <c r="B13" s="124">
        <v>11112</v>
      </c>
      <c r="C13" s="125" t="s">
        <v>318</v>
      </c>
      <c r="D13" s="126">
        <v>25004.567534560003</v>
      </c>
      <c r="E13" s="127">
        <v>26945.792042099998</v>
      </c>
      <c r="F13" s="128"/>
    </row>
    <row r="14" spans="1:6">
      <c r="A14" s="124">
        <v>3</v>
      </c>
      <c r="B14" s="124">
        <v>11113</v>
      </c>
      <c r="C14" s="125" t="s">
        <v>319</v>
      </c>
      <c r="D14" s="126">
        <v>9270.8153247700011</v>
      </c>
      <c r="E14" s="127">
        <v>28758.66990347</v>
      </c>
      <c r="F14" s="128"/>
    </row>
    <row r="15" spans="1:6" s="123" customFormat="1" ht="15" customHeight="1">
      <c r="A15" s="567" t="s">
        <v>118</v>
      </c>
      <c r="B15" s="568"/>
      <c r="C15" s="569"/>
      <c r="D15" s="129">
        <f>SUM(D16:D20)</f>
        <v>123151.19476103001</v>
      </c>
      <c r="E15" s="129">
        <f>SUM(E16:E20)</f>
        <v>104646.66001178001</v>
      </c>
      <c r="F15" s="130"/>
    </row>
    <row r="16" spans="1:6" ht="25.5">
      <c r="A16" s="124">
        <v>4</v>
      </c>
      <c r="B16" s="124">
        <v>11121</v>
      </c>
      <c r="C16" s="125" t="s">
        <v>320</v>
      </c>
      <c r="D16" s="126">
        <v>11024.68407132</v>
      </c>
      <c r="E16" s="127">
        <v>5525.2580411999998</v>
      </c>
      <c r="F16" s="128"/>
    </row>
    <row r="17" spans="1:6" ht="25.5">
      <c r="A17" s="124">
        <v>5</v>
      </c>
      <c r="B17" s="124">
        <v>11122</v>
      </c>
      <c r="C17" s="125" t="s">
        <v>321</v>
      </c>
      <c r="D17" s="126">
        <v>47200.041424760006</v>
      </c>
      <c r="E17" s="127">
        <v>51730.000006169998</v>
      </c>
      <c r="F17" s="128"/>
    </row>
    <row r="18" spans="1:6" ht="25.5">
      <c r="A18" s="124">
        <v>6</v>
      </c>
      <c r="B18" s="124">
        <v>11123</v>
      </c>
      <c r="C18" s="125" t="s">
        <v>322</v>
      </c>
      <c r="D18" s="126">
        <v>32379.206988830003</v>
      </c>
      <c r="E18" s="127">
        <v>38415.151302290004</v>
      </c>
      <c r="F18" s="128"/>
    </row>
    <row r="19" spans="1:6" ht="25.5">
      <c r="A19" s="124">
        <v>7</v>
      </c>
      <c r="B19" s="124">
        <v>11124</v>
      </c>
      <c r="C19" s="125" t="s">
        <v>323</v>
      </c>
      <c r="D19" s="126">
        <v>8860.3071460200008</v>
      </c>
      <c r="E19" s="127">
        <v>8272.1984312999994</v>
      </c>
      <c r="F19" s="128"/>
    </row>
    <row r="20" spans="1:6">
      <c r="A20" s="124">
        <v>8</v>
      </c>
      <c r="B20" s="124">
        <v>11125</v>
      </c>
      <c r="C20" s="125" t="s">
        <v>324</v>
      </c>
      <c r="D20" s="126">
        <v>23686.955130099999</v>
      </c>
      <c r="E20" s="127">
        <v>704.05223082000009</v>
      </c>
      <c r="F20" s="128"/>
    </row>
    <row r="21" spans="1:6" s="123" customFormat="1" ht="15" customHeight="1">
      <c r="A21" s="567" t="s">
        <v>124</v>
      </c>
      <c r="B21" s="568"/>
      <c r="C21" s="569"/>
      <c r="D21" s="129">
        <f>SUM(D22:D27)</f>
        <v>32154.00307798</v>
      </c>
      <c r="E21" s="129">
        <f>SUM(E22:E27)</f>
        <v>33345.259556240002</v>
      </c>
      <c r="F21" s="130"/>
    </row>
    <row r="22" spans="1:6" ht="25.5">
      <c r="A22" s="124">
        <v>9</v>
      </c>
      <c r="B22" s="124">
        <v>11131</v>
      </c>
      <c r="C22" s="125" t="s">
        <v>325</v>
      </c>
      <c r="D22" s="126">
        <v>2654.0207097900002</v>
      </c>
      <c r="E22" s="127">
        <v>2880.7809411599997</v>
      </c>
      <c r="F22" s="128"/>
    </row>
    <row r="23" spans="1:6">
      <c r="A23" s="124">
        <v>10</v>
      </c>
      <c r="B23" s="124">
        <v>11132</v>
      </c>
      <c r="C23" s="125" t="s">
        <v>326</v>
      </c>
      <c r="D23" s="126">
        <v>21997.105822680001</v>
      </c>
      <c r="E23" s="127">
        <v>22306.811007200002</v>
      </c>
      <c r="F23" s="128"/>
    </row>
    <row r="24" spans="1:6">
      <c r="A24" s="124">
        <v>11</v>
      </c>
      <c r="B24" s="124">
        <v>11133</v>
      </c>
      <c r="C24" s="125" t="s">
        <v>327</v>
      </c>
      <c r="D24" s="126">
        <v>5938.0336767899998</v>
      </c>
      <c r="E24" s="127">
        <v>6480.4135278699996</v>
      </c>
      <c r="F24" s="128"/>
    </row>
    <row r="25" spans="1:6" ht="25.5">
      <c r="A25" s="124">
        <v>12</v>
      </c>
      <c r="B25" s="124">
        <v>11134</v>
      </c>
      <c r="C25" s="125" t="s">
        <v>328</v>
      </c>
      <c r="D25" s="126">
        <v>68.109503939999996</v>
      </c>
      <c r="E25" s="127">
        <v>99.787912810000009</v>
      </c>
      <c r="F25" s="128"/>
    </row>
    <row r="26" spans="1:6" s="131" customFormat="1">
      <c r="A26" s="124">
        <v>13</v>
      </c>
      <c r="B26" s="124">
        <v>11135</v>
      </c>
      <c r="C26" s="125" t="s">
        <v>329</v>
      </c>
      <c r="D26" s="126">
        <v>269.24054131000003</v>
      </c>
      <c r="E26" s="127">
        <v>189.03120203999998</v>
      </c>
      <c r="F26" s="128"/>
    </row>
    <row r="27" spans="1:6" s="131" customFormat="1">
      <c r="A27" s="124">
        <v>14</v>
      </c>
      <c r="B27" s="124">
        <v>11139</v>
      </c>
      <c r="C27" s="125" t="s">
        <v>330</v>
      </c>
      <c r="D27" s="126">
        <v>1227.4928234700001</v>
      </c>
      <c r="E27" s="127">
        <v>1388.43496516</v>
      </c>
      <c r="F27" s="128"/>
    </row>
    <row r="28" spans="1:6" s="134" customFormat="1" ht="15" customHeight="1">
      <c r="A28" s="570" t="s">
        <v>131</v>
      </c>
      <c r="B28" s="571"/>
      <c r="C28" s="572"/>
      <c r="D28" s="132">
        <f>D29</f>
        <v>6508.1104909200003</v>
      </c>
      <c r="E28" s="132">
        <f>E29</f>
        <v>6883.5696054799992</v>
      </c>
      <c r="F28" s="133"/>
    </row>
    <row r="29" spans="1:6" s="123" customFormat="1" ht="15" customHeight="1">
      <c r="A29" s="573" t="s">
        <v>132</v>
      </c>
      <c r="B29" s="574"/>
      <c r="C29" s="575"/>
      <c r="D29" s="129">
        <f>SUM(D30)</f>
        <v>6508.1104909200003</v>
      </c>
      <c r="E29" s="129">
        <f>SUM(E30)</f>
        <v>6883.5696054799992</v>
      </c>
      <c r="F29" s="130"/>
    </row>
    <row r="30" spans="1:6" ht="25.5">
      <c r="A30" s="124">
        <v>15</v>
      </c>
      <c r="B30" s="124">
        <v>11211</v>
      </c>
      <c r="C30" s="125" t="s">
        <v>331</v>
      </c>
      <c r="D30" s="126">
        <v>6508.1104909200003</v>
      </c>
      <c r="E30" s="127">
        <v>6883.5696054799992</v>
      </c>
      <c r="F30" s="128"/>
    </row>
    <row r="31" spans="1:6" s="120" customFormat="1" ht="15" customHeight="1">
      <c r="A31" s="570" t="s">
        <v>134</v>
      </c>
      <c r="B31" s="571"/>
      <c r="C31" s="572"/>
      <c r="D31" s="135">
        <f>D32</f>
        <v>4.3060721900000001</v>
      </c>
      <c r="E31" s="135">
        <f>E32</f>
        <v>0.43350720000000004</v>
      </c>
      <c r="F31" s="133"/>
    </row>
    <row r="32" spans="1:6" s="123" customFormat="1" ht="15" customHeight="1">
      <c r="A32" s="573" t="s">
        <v>135</v>
      </c>
      <c r="B32" s="574"/>
      <c r="C32" s="575"/>
      <c r="D32" s="129">
        <f>SUM(D33:D34)</f>
        <v>4.3060721900000001</v>
      </c>
      <c r="E32" s="129">
        <f>SUM(E33:E34)</f>
        <v>0.43350720000000004</v>
      </c>
      <c r="F32" s="130"/>
    </row>
    <row r="33" spans="1:6" ht="25.5">
      <c r="A33" s="124">
        <v>16</v>
      </c>
      <c r="B33" s="124">
        <v>11311</v>
      </c>
      <c r="C33" s="125" t="s">
        <v>332</v>
      </c>
      <c r="D33" s="126">
        <v>4.2998221900000004</v>
      </c>
      <c r="E33" s="127">
        <v>0.43174420000000002</v>
      </c>
      <c r="F33" s="128"/>
    </row>
    <row r="34" spans="1:6" ht="25.5">
      <c r="A34" s="124">
        <v>17</v>
      </c>
      <c r="B34" s="124">
        <v>11312</v>
      </c>
      <c r="C34" s="125" t="s">
        <v>333</v>
      </c>
      <c r="D34" s="126">
        <v>6.2500000000000003E-3</v>
      </c>
      <c r="E34" s="127">
        <v>1.763E-3</v>
      </c>
      <c r="F34" s="128"/>
    </row>
    <row r="35" spans="1:6">
      <c r="A35" s="566" t="s">
        <v>143</v>
      </c>
      <c r="B35" s="566"/>
      <c r="C35" s="566"/>
      <c r="D35" s="132">
        <f>D36+D40+D45+D49+D55</f>
        <v>269747.60050294892</v>
      </c>
      <c r="E35" s="132">
        <f>E36+E40+E45+E49+E55</f>
        <v>353736.72738675098</v>
      </c>
      <c r="F35" s="136"/>
    </row>
    <row r="36" spans="1:6" s="123" customFormat="1" ht="15" customHeight="1">
      <c r="A36" s="564" t="s">
        <v>334</v>
      </c>
      <c r="B36" s="564"/>
      <c r="C36" s="564"/>
      <c r="D36" s="129">
        <f>SUM(D37:D39)</f>
        <v>156845.43849073898</v>
      </c>
      <c r="E36" s="129">
        <f>SUM(E37:E39)</f>
        <v>197444.72985603599</v>
      </c>
      <c r="F36" s="130"/>
    </row>
    <row r="37" spans="1:6" ht="25.5">
      <c r="A37" s="124">
        <v>18</v>
      </c>
      <c r="B37" s="137">
        <v>11411</v>
      </c>
      <c r="C37" s="138" t="s">
        <v>335</v>
      </c>
      <c r="D37" s="127">
        <v>156732.377390379</v>
      </c>
      <c r="E37" s="127">
        <v>197340.163134086</v>
      </c>
      <c r="F37" s="139"/>
    </row>
    <row r="38" spans="1:6">
      <c r="A38" s="124">
        <v>19</v>
      </c>
      <c r="B38" s="137">
        <v>11412</v>
      </c>
      <c r="C38" s="139" t="s">
        <v>336</v>
      </c>
      <c r="D38" s="127">
        <v>22.25774277</v>
      </c>
      <c r="E38" s="127">
        <v>0</v>
      </c>
      <c r="F38" s="139"/>
    </row>
    <row r="39" spans="1:6" ht="25.5">
      <c r="A39" s="124">
        <v>20</v>
      </c>
      <c r="B39" s="137">
        <v>11419</v>
      </c>
      <c r="C39" s="138" t="s">
        <v>336</v>
      </c>
      <c r="D39" s="127">
        <v>90.803357590000005</v>
      </c>
      <c r="E39" s="127">
        <v>104.56672195</v>
      </c>
      <c r="F39" s="139"/>
    </row>
    <row r="40" spans="1:6" s="123" customFormat="1" ht="15" customHeight="1">
      <c r="A40" s="567" t="s">
        <v>147</v>
      </c>
      <c r="B40" s="568"/>
      <c r="C40" s="569"/>
      <c r="D40" s="129">
        <f>SUM(D41:D44)</f>
        <v>81143.56366937999</v>
      </c>
      <c r="E40" s="129">
        <f>SUM(E41:E44)</f>
        <v>113334.87706391499</v>
      </c>
      <c r="F40" s="130"/>
    </row>
    <row r="41" spans="1:6" ht="25.5">
      <c r="A41" s="124">
        <v>21</v>
      </c>
      <c r="B41" s="137">
        <v>11421</v>
      </c>
      <c r="C41" s="138" t="s">
        <v>337</v>
      </c>
      <c r="D41" s="126">
        <v>45485.880576359996</v>
      </c>
      <c r="E41" s="127">
        <v>57109.873387384992</v>
      </c>
      <c r="F41" s="139"/>
    </row>
    <row r="42" spans="1:6">
      <c r="A42" s="124">
        <v>22</v>
      </c>
      <c r="B42" s="124">
        <v>11422</v>
      </c>
      <c r="C42" s="125" t="s">
        <v>338</v>
      </c>
      <c r="D42" s="126">
        <v>35647.063821019998</v>
      </c>
      <c r="E42" s="127">
        <v>52194.963043529999</v>
      </c>
      <c r="F42" s="128"/>
    </row>
    <row r="43" spans="1:6" ht="25.5">
      <c r="A43" s="124">
        <v>23</v>
      </c>
      <c r="B43" s="124">
        <v>11423</v>
      </c>
      <c r="C43" s="125" t="s">
        <v>339</v>
      </c>
      <c r="D43" s="126">
        <v>5.2040480000000002</v>
      </c>
      <c r="E43" s="127">
        <v>4007.9394889999999</v>
      </c>
      <c r="F43" s="128"/>
    </row>
    <row r="44" spans="1:6" ht="25.5">
      <c r="A44" s="124">
        <v>24</v>
      </c>
      <c r="B44" s="124">
        <v>11424</v>
      </c>
      <c r="C44" s="125" t="s">
        <v>340</v>
      </c>
      <c r="D44" s="126">
        <v>5.4152240000000003</v>
      </c>
      <c r="E44" s="127">
        <v>22.101144000000001</v>
      </c>
      <c r="F44" s="140"/>
    </row>
    <row r="45" spans="1:6" s="123" customFormat="1" ht="15" customHeight="1">
      <c r="A45" s="567" t="s">
        <v>152</v>
      </c>
      <c r="B45" s="568"/>
      <c r="C45" s="569"/>
      <c r="D45" s="129">
        <f>SUM(D46:D48)</f>
        <v>795.07853954999996</v>
      </c>
      <c r="E45" s="129">
        <f>SUM(E46:E48)</f>
        <v>395.51613648</v>
      </c>
      <c r="F45" s="141"/>
    </row>
    <row r="46" spans="1:6">
      <c r="A46" s="124">
        <v>25</v>
      </c>
      <c r="B46" s="124">
        <v>11442</v>
      </c>
      <c r="C46" s="125" t="s">
        <v>341</v>
      </c>
      <c r="D46" s="126">
        <v>211.24972972999998</v>
      </c>
      <c r="E46" s="127">
        <v>27.883844030000002</v>
      </c>
      <c r="F46" s="128"/>
    </row>
    <row r="47" spans="1:6" ht="25.5">
      <c r="A47" s="124">
        <v>26</v>
      </c>
      <c r="B47" s="124">
        <v>11443</v>
      </c>
      <c r="C47" s="125" t="s">
        <v>342</v>
      </c>
      <c r="D47" s="126">
        <v>46.510674139999999</v>
      </c>
      <c r="E47" s="127">
        <v>19.116083370000002</v>
      </c>
      <c r="F47" s="140"/>
    </row>
    <row r="48" spans="1:6" ht="25.5">
      <c r="A48" s="124">
        <v>27</v>
      </c>
      <c r="B48" s="124">
        <v>11444</v>
      </c>
      <c r="C48" s="125" t="s">
        <v>343</v>
      </c>
      <c r="D48" s="126">
        <v>537.31813567999995</v>
      </c>
      <c r="E48" s="127">
        <v>348.51620908000001</v>
      </c>
      <c r="F48" s="128"/>
    </row>
    <row r="49" spans="1:6" s="123" customFormat="1" ht="15" customHeight="1">
      <c r="A49" s="567" t="s">
        <v>157</v>
      </c>
      <c r="B49" s="568"/>
      <c r="C49" s="569"/>
      <c r="D49" s="129">
        <f>SUM(D50:D54)</f>
        <v>27673.305953900002</v>
      </c>
      <c r="E49" s="129">
        <f>SUM(E50:E54)</f>
        <v>40856.137764569998</v>
      </c>
      <c r="F49" s="130"/>
    </row>
    <row r="50" spans="1:6" ht="25.5">
      <c r="A50" s="124">
        <v>28</v>
      </c>
      <c r="B50" s="124">
        <v>11451</v>
      </c>
      <c r="C50" s="125" t="s">
        <v>344</v>
      </c>
      <c r="D50" s="126">
        <v>7.3247689999999999</v>
      </c>
      <c r="E50" s="127">
        <v>3.7766000000000002</v>
      </c>
      <c r="F50" s="128"/>
    </row>
    <row r="51" spans="1:6" ht="25.5">
      <c r="A51" s="124">
        <v>29</v>
      </c>
      <c r="B51" s="124">
        <v>11452</v>
      </c>
      <c r="C51" s="125" t="s">
        <v>345</v>
      </c>
      <c r="D51" s="126">
        <v>499.37619699999999</v>
      </c>
      <c r="E51" s="127">
        <v>638.288906</v>
      </c>
      <c r="F51" s="128"/>
    </row>
    <row r="52" spans="1:6">
      <c r="A52" s="124">
        <v>30</v>
      </c>
      <c r="B52" s="124">
        <v>11453</v>
      </c>
      <c r="C52" s="125" t="s">
        <v>346</v>
      </c>
      <c r="D52" s="126">
        <v>7562.1763839300002</v>
      </c>
      <c r="E52" s="127">
        <v>10496.195191000001</v>
      </c>
      <c r="F52" s="128"/>
    </row>
    <row r="53" spans="1:6" ht="25.5">
      <c r="A53" s="124">
        <v>31</v>
      </c>
      <c r="B53" s="124">
        <v>11454</v>
      </c>
      <c r="C53" s="125" t="s">
        <v>347</v>
      </c>
      <c r="D53" s="126">
        <v>5404.3902929700007</v>
      </c>
      <c r="E53" s="127">
        <v>7280.1206567700001</v>
      </c>
      <c r="F53" s="128"/>
    </row>
    <row r="54" spans="1:6">
      <c r="A54" s="124">
        <v>32</v>
      </c>
      <c r="B54" s="124">
        <v>11455</v>
      </c>
      <c r="C54" s="125" t="s">
        <v>348</v>
      </c>
      <c r="D54" s="126">
        <v>14200.038311</v>
      </c>
      <c r="E54" s="127">
        <v>22437.756410800001</v>
      </c>
      <c r="F54" s="128"/>
    </row>
    <row r="55" spans="1:6" s="123" customFormat="1" ht="15" customHeight="1">
      <c r="A55" s="567" t="s">
        <v>163</v>
      </c>
      <c r="B55" s="568"/>
      <c r="C55" s="569"/>
      <c r="D55" s="129">
        <f>SUM(D56:D57)</f>
        <v>3290.2138493799998</v>
      </c>
      <c r="E55" s="129">
        <f>SUM(E56:E57)</f>
        <v>1705.46656575</v>
      </c>
      <c r="F55" s="130"/>
    </row>
    <row r="56" spans="1:6" ht="25.5">
      <c r="A56" s="124">
        <v>33</v>
      </c>
      <c r="B56" s="124">
        <v>11461</v>
      </c>
      <c r="C56" s="125" t="s">
        <v>349</v>
      </c>
      <c r="D56" s="126">
        <v>3245.06809638</v>
      </c>
      <c r="E56" s="127">
        <v>1705.46656575</v>
      </c>
      <c r="F56" s="128"/>
    </row>
    <row r="57" spans="1:6">
      <c r="A57" s="124">
        <v>34</v>
      </c>
      <c r="B57" s="124">
        <v>11462</v>
      </c>
      <c r="C57" s="128" t="s">
        <v>350</v>
      </c>
      <c r="D57" s="126">
        <v>45.145752999999999</v>
      </c>
      <c r="E57" s="127">
        <v>0</v>
      </c>
      <c r="F57" s="128"/>
    </row>
    <row r="58" spans="1:6" s="120" customFormat="1" ht="15" customHeight="1">
      <c r="A58" s="570" t="s">
        <v>169</v>
      </c>
      <c r="B58" s="571"/>
      <c r="C58" s="572"/>
      <c r="D58" s="132">
        <f>D59+D61+D65</f>
        <v>123790.30073240001</v>
      </c>
      <c r="E58" s="132">
        <f>E59+E61+E65</f>
        <v>178951.85914900003</v>
      </c>
      <c r="F58" s="133"/>
    </row>
    <row r="59" spans="1:6" s="123" customFormat="1" ht="15" customHeight="1">
      <c r="A59" s="573" t="s">
        <v>170</v>
      </c>
      <c r="B59" s="574"/>
      <c r="C59" s="575"/>
      <c r="D59" s="129">
        <f>D60</f>
        <v>117585.57326985001</v>
      </c>
      <c r="E59" s="129">
        <f>E60</f>
        <v>168185.21703057</v>
      </c>
      <c r="F59" s="130"/>
    </row>
    <row r="60" spans="1:6">
      <c r="A60" s="124">
        <v>35</v>
      </c>
      <c r="B60" s="124">
        <v>11511</v>
      </c>
      <c r="C60" s="125" t="s">
        <v>351</v>
      </c>
      <c r="D60" s="126">
        <v>117585.57326985001</v>
      </c>
      <c r="E60" s="127">
        <v>168185.21703057</v>
      </c>
      <c r="F60" s="128"/>
    </row>
    <row r="61" spans="1:6" s="123" customFormat="1">
      <c r="A61" s="567" t="s">
        <v>175</v>
      </c>
      <c r="B61" s="568"/>
      <c r="C61" s="569"/>
      <c r="D61" s="129">
        <f>SUM(D62:D64)</f>
        <v>112.36604699999999</v>
      </c>
      <c r="E61" s="129">
        <f>SUM(E62:E64)</f>
        <v>287.07209899999998</v>
      </c>
      <c r="F61" s="130"/>
    </row>
    <row r="62" spans="1:6">
      <c r="A62" s="124">
        <v>36</v>
      </c>
      <c r="B62" s="124">
        <v>11521</v>
      </c>
      <c r="C62" s="125" t="s">
        <v>352</v>
      </c>
      <c r="D62" s="126">
        <v>105.71960799999999</v>
      </c>
      <c r="E62" s="127">
        <v>104.210317</v>
      </c>
      <c r="F62" s="128"/>
    </row>
    <row r="63" spans="1:6">
      <c r="A63" s="124">
        <v>37</v>
      </c>
      <c r="B63" s="124">
        <v>11522</v>
      </c>
      <c r="C63" s="125" t="s">
        <v>353</v>
      </c>
      <c r="D63" s="126">
        <v>6.4084430000000001</v>
      </c>
      <c r="E63" s="127">
        <v>182.86178200000001</v>
      </c>
      <c r="F63" s="128"/>
    </row>
    <row r="64" spans="1:6">
      <c r="A64" s="124">
        <v>38</v>
      </c>
      <c r="B64" s="124">
        <v>11523</v>
      </c>
      <c r="C64" s="128" t="s">
        <v>354</v>
      </c>
      <c r="D64" s="126">
        <v>0.23799600000000001</v>
      </c>
      <c r="E64" s="127">
        <v>0</v>
      </c>
      <c r="F64" s="128"/>
    </row>
    <row r="65" spans="1:6" s="123" customFormat="1" ht="15" customHeight="1">
      <c r="A65" s="567" t="s">
        <v>179</v>
      </c>
      <c r="B65" s="568"/>
      <c r="C65" s="569"/>
      <c r="D65" s="129">
        <f>SUM(D66:D67)</f>
        <v>6092.3614155499999</v>
      </c>
      <c r="E65" s="129">
        <f>SUM(E66:E67)</f>
        <v>10479.570019430001</v>
      </c>
      <c r="F65" s="130"/>
    </row>
    <row r="66" spans="1:6">
      <c r="A66" s="124">
        <v>39</v>
      </c>
      <c r="B66" s="124">
        <v>11561</v>
      </c>
      <c r="C66" s="125" t="s">
        <v>355</v>
      </c>
      <c r="D66" s="126">
        <v>5584.4480640000002</v>
      </c>
      <c r="E66" s="127">
        <v>9435.2070257600008</v>
      </c>
      <c r="F66" s="128"/>
    </row>
    <row r="67" spans="1:6">
      <c r="A67" s="124">
        <v>40</v>
      </c>
      <c r="B67" s="124">
        <v>11562</v>
      </c>
      <c r="C67" s="125" t="s">
        <v>356</v>
      </c>
      <c r="D67" s="126">
        <v>507.91335155000002</v>
      </c>
      <c r="E67" s="127">
        <v>1044.3629936699999</v>
      </c>
      <c r="F67" s="128"/>
    </row>
    <row r="68" spans="1:6" s="120" customFormat="1" ht="15" customHeight="1">
      <c r="A68" s="570" t="s">
        <v>182</v>
      </c>
      <c r="B68" s="571"/>
      <c r="C68" s="572"/>
      <c r="D68" s="132">
        <f>D69+D74</f>
        <v>107.12018326</v>
      </c>
      <c r="E68" s="132">
        <f>E69+E74</f>
        <v>0.52245520000000001</v>
      </c>
      <c r="F68" s="133"/>
    </row>
    <row r="69" spans="1:6" s="123" customFormat="1" ht="15" customHeight="1">
      <c r="A69" s="573" t="s">
        <v>183</v>
      </c>
      <c r="B69" s="574"/>
      <c r="C69" s="575"/>
      <c r="D69" s="129">
        <f>SUM(D70:D73)</f>
        <v>105.86069776000001</v>
      </c>
      <c r="E69" s="129">
        <f>SUM(E70:E73)</f>
        <v>1.7000000000000001E-4</v>
      </c>
      <c r="F69" s="130"/>
    </row>
    <row r="70" spans="1:6">
      <c r="A70" s="124">
        <v>41</v>
      </c>
      <c r="B70" s="124">
        <v>11611</v>
      </c>
      <c r="C70" s="125" t="s">
        <v>357</v>
      </c>
      <c r="D70" s="126">
        <v>93.635420499999995</v>
      </c>
      <c r="E70" s="127">
        <v>1.7000000000000001E-4</v>
      </c>
      <c r="F70" s="128"/>
    </row>
    <row r="71" spans="1:6">
      <c r="A71" s="124">
        <v>42</v>
      </c>
      <c r="B71" s="124">
        <v>11612</v>
      </c>
      <c r="C71" s="128" t="s">
        <v>358</v>
      </c>
      <c r="D71" s="126">
        <v>2.202982</v>
      </c>
      <c r="E71" s="127">
        <v>0</v>
      </c>
      <c r="F71" s="128"/>
    </row>
    <row r="72" spans="1:6">
      <c r="A72" s="124">
        <v>43</v>
      </c>
      <c r="B72" s="124">
        <v>11614</v>
      </c>
      <c r="C72" s="128" t="s">
        <v>359</v>
      </c>
      <c r="D72" s="126">
        <v>6.5964018600000003</v>
      </c>
      <c r="E72" s="127">
        <v>0</v>
      </c>
      <c r="F72" s="128"/>
    </row>
    <row r="73" spans="1:6">
      <c r="A73" s="124">
        <v>44</v>
      </c>
      <c r="B73" s="124">
        <v>11615</v>
      </c>
      <c r="C73" s="128" t="s">
        <v>360</v>
      </c>
      <c r="D73" s="126">
        <v>3.4258934000000001</v>
      </c>
      <c r="E73" s="127">
        <v>0</v>
      </c>
      <c r="F73" s="128"/>
    </row>
    <row r="74" spans="1:6" s="120" customFormat="1" ht="15" customHeight="1">
      <c r="A74" s="567" t="s">
        <v>190</v>
      </c>
      <c r="B74" s="568"/>
      <c r="C74" s="569"/>
      <c r="D74" s="132">
        <f>SUM(D75:D76)</f>
        <v>1.2594855</v>
      </c>
      <c r="E74" s="132">
        <f>SUM(E75:E76)</f>
        <v>0.52228520000000001</v>
      </c>
      <c r="F74" s="133"/>
    </row>
    <row r="75" spans="1:6">
      <c r="A75" s="124">
        <v>45</v>
      </c>
      <c r="B75" s="124">
        <v>11622</v>
      </c>
      <c r="C75" s="128" t="s">
        <v>361</v>
      </c>
      <c r="D75" s="126">
        <v>0.99670650000000005</v>
      </c>
      <c r="E75" s="127">
        <v>0</v>
      </c>
      <c r="F75" s="128"/>
    </row>
    <row r="76" spans="1:6">
      <c r="A76" s="124">
        <v>46</v>
      </c>
      <c r="B76" s="124">
        <v>11691</v>
      </c>
      <c r="C76" s="125" t="s">
        <v>362</v>
      </c>
      <c r="D76" s="126">
        <v>0.26277899999999998</v>
      </c>
      <c r="E76" s="127">
        <v>0.52228520000000001</v>
      </c>
      <c r="F76" s="128"/>
    </row>
    <row r="77" spans="1:6">
      <c r="A77" s="576" t="s">
        <v>363</v>
      </c>
      <c r="B77" s="577"/>
      <c r="C77" s="578"/>
      <c r="D77" s="132">
        <v>613390.48368312919</v>
      </c>
      <c r="E77" s="132">
        <v>761056.6332793812</v>
      </c>
      <c r="F77" s="133"/>
    </row>
    <row r="78" spans="1:6" s="120" customFormat="1" ht="14.25">
      <c r="A78" s="570" t="s">
        <v>195</v>
      </c>
      <c r="B78" s="571"/>
      <c r="C78" s="572"/>
      <c r="D78" s="132">
        <f>D79+D108+D139+D144+D147</f>
        <v>92107.747792139999</v>
      </c>
      <c r="E78" s="132">
        <f>E79+E108+E139+E144+E147</f>
        <v>63889.776459080007</v>
      </c>
      <c r="F78" s="133"/>
    </row>
    <row r="79" spans="1:6" s="120" customFormat="1" ht="14.25">
      <c r="A79" s="579" t="s">
        <v>196</v>
      </c>
      <c r="B79" s="580"/>
      <c r="C79" s="581"/>
      <c r="D79" s="132">
        <f>D80+D85+D90</f>
        <v>36884.911662649996</v>
      </c>
      <c r="E79" s="132">
        <f>E80+E85+E90</f>
        <v>28509.083481599999</v>
      </c>
      <c r="F79" s="133"/>
    </row>
    <row r="80" spans="1:6" s="120" customFormat="1" ht="14.25">
      <c r="A80" s="573" t="s">
        <v>364</v>
      </c>
      <c r="B80" s="574"/>
      <c r="C80" s="575"/>
      <c r="D80" s="132">
        <f>SUM(D81:D84)</f>
        <v>5419.3186339799995</v>
      </c>
      <c r="E80" s="132">
        <f>SUM(E81:E84)</f>
        <v>8410.2611637400005</v>
      </c>
      <c r="F80" s="133"/>
    </row>
    <row r="81" spans="1:6" ht="25.5">
      <c r="A81" s="124">
        <v>47</v>
      </c>
      <c r="B81" s="124">
        <v>14111</v>
      </c>
      <c r="C81" s="125" t="s">
        <v>365</v>
      </c>
      <c r="D81" s="126">
        <v>121.66650873</v>
      </c>
      <c r="E81" s="127">
        <v>3.7097500000000001</v>
      </c>
      <c r="F81" s="128"/>
    </row>
    <row r="82" spans="1:6" ht="25.5">
      <c r="A82" s="124">
        <v>48</v>
      </c>
      <c r="B82" s="124">
        <v>14112</v>
      </c>
      <c r="C82" s="125" t="s">
        <v>366</v>
      </c>
      <c r="D82" s="126">
        <v>0</v>
      </c>
      <c r="E82" s="127">
        <v>1.4761E-2</v>
      </c>
      <c r="F82" s="128"/>
    </row>
    <row r="83" spans="1:6" ht="25.5">
      <c r="A83" s="124">
        <v>49</v>
      </c>
      <c r="B83" s="124">
        <v>14114</v>
      </c>
      <c r="C83" s="125" t="s">
        <v>367</v>
      </c>
      <c r="D83" s="126">
        <v>5230.6223865399998</v>
      </c>
      <c r="E83" s="127">
        <v>7150.0016900000001</v>
      </c>
      <c r="F83" s="128"/>
    </row>
    <row r="84" spans="1:6" ht="25.5">
      <c r="A84" s="124">
        <v>50</v>
      </c>
      <c r="B84" s="124">
        <v>14119</v>
      </c>
      <c r="C84" s="125" t="s">
        <v>368</v>
      </c>
      <c r="D84" s="126">
        <v>67.029738710000004</v>
      </c>
      <c r="E84" s="127">
        <v>1256.5349627400001</v>
      </c>
      <c r="F84" s="128"/>
    </row>
    <row r="85" spans="1:6" s="120" customFormat="1" ht="14.25">
      <c r="A85" s="567" t="s">
        <v>369</v>
      </c>
      <c r="B85" s="568"/>
      <c r="C85" s="569"/>
      <c r="D85" s="132">
        <f>SUM(D86:D89)</f>
        <v>23464.120703750003</v>
      </c>
      <c r="E85" s="132">
        <f>SUM(E86:E89)</f>
        <v>12981.470085229999</v>
      </c>
      <c r="F85" s="133"/>
    </row>
    <row r="86" spans="1:6" ht="25.5">
      <c r="A86" s="124">
        <v>51</v>
      </c>
      <c r="B86" s="124">
        <v>14121</v>
      </c>
      <c r="C86" s="125" t="s">
        <v>370</v>
      </c>
      <c r="D86" s="126">
        <v>12801.67995657</v>
      </c>
      <c r="E86" s="127">
        <v>7273.6754152299991</v>
      </c>
      <c r="F86" s="128"/>
    </row>
    <row r="87" spans="1:6" ht="25.5">
      <c r="A87" s="124">
        <v>52</v>
      </c>
      <c r="B87" s="124">
        <v>14122</v>
      </c>
      <c r="C87" s="125" t="s">
        <v>371</v>
      </c>
      <c r="D87" s="126">
        <v>4154.7476200000001</v>
      </c>
      <c r="E87" s="127">
        <v>188.14962</v>
      </c>
      <c r="F87" s="128"/>
    </row>
    <row r="88" spans="1:6" ht="25.5">
      <c r="A88" s="124">
        <v>53</v>
      </c>
      <c r="B88" s="124">
        <v>14124</v>
      </c>
      <c r="C88" s="125" t="s">
        <v>372</v>
      </c>
      <c r="D88" s="126">
        <v>6474.9414381800007</v>
      </c>
      <c r="E88" s="127">
        <v>5489.7719999999999</v>
      </c>
      <c r="F88" s="128"/>
    </row>
    <row r="89" spans="1:6" ht="25.5">
      <c r="A89" s="124">
        <v>54</v>
      </c>
      <c r="B89" s="124">
        <v>14129</v>
      </c>
      <c r="C89" s="125" t="s">
        <v>373</v>
      </c>
      <c r="D89" s="126">
        <v>32.751688999999999</v>
      </c>
      <c r="E89" s="127">
        <v>29.873049999999999</v>
      </c>
      <c r="F89" s="128"/>
    </row>
    <row r="90" spans="1:6" s="123" customFormat="1" ht="15" customHeight="1">
      <c r="A90" s="567" t="s">
        <v>210</v>
      </c>
      <c r="B90" s="568"/>
      <c r="C90" s="569"/>
      <c r="D90" s="129">
        <f>SUM(D91:D107)</f>
        <v>8001.4723249199988</v>
      </c>
      <c r="E90" s="129">
        <f>SUM(E91:E107)</f>
        <v>7117.3522326299999</v>
      </c>
      <c r="F90" s="130"/>
    </row>
    <row r="91" spans="1:6" ht="25.5">
      <c r="A91" s="124">
        <v>55</v>
      </c>
      <c r="B91" s="124">
        <v>14151</v>
      </c>
      <c r="C91" s="125" t="s">
        <v>374</v>
      </c>
      <c r="D91" s="126">
        <v>191.32438682</v>
      </c>
      <c r="E91" s="127">
        <v>236.64322716000001</v>
      </c>
      <c r="F91" s="128"/>
    </row>
    <row r="92" spans="1:6">
      <c r="A92" s="124">
        <v>56</v>
      </c>
      <c r="B92" s="124">
        <v>14152</v>
      </c>
      <c r="C92" s="125" t="s">
        <v>375</v>
      </c>
      <c r="D92" s="126">
        <v>587.66840000000002</v>
      </c>
      <c r="E92" s="127">
        <v>10.608000000000001</v>
      </c>
      <c r="F92" s="128"/>
    </row>
    <row r="93" spans="1:6" ht="25.5">
      <c r="A93" s="124">
        <v>57</v>
      </c>
      <c r="B93" s="124">
        <v>14153</v>
      </c>
      <c r="C93" s="125" t="s">
        <v>376</v>
      </c>
      <c r="D93" s="126">
        <v>597.78991588999997</v>
      </c>
      <c r="E93" s="127">
        <v>345.96731303999996</v>
      </c>
      <c r="F93" s="128"/>
    </row>
    <row r="94" spans="1:6" ht="38.25">
      <c r="A94" s="124">
        <v>58</v>
      </c>
      <c r="B94" s="124">
        <v>14154</v>
      </c>
      <c r="C94" s="125" t="s">
        <v>377</v>
      </c>
      <c r="D94" s="126">
        <v>328.79942633999997</v>
      </c>
      <c r="E94" s="127">
        <v>422.047616</v>
      </c>
      <c r="F94" s="128"/>
    </row>
    <row r="95" spans="1:6" ht="25.5">
      <c r="A95" s="124">
        <v>59</v>
      </c>
      <c r="B95" s="124">
        <v>14156</v>
      </c>
      <c r="C95" s="125" t="s">
        <v>378</v>
      </c>
      <c r="D95" s="126">
        <v>1422.1535289999999</v>
      </c>
      <c r="E95" s="127">
        <v>1413.43417522</v>
      </c>
      <c r="F95" s="128"/>
    </row>
    <row r="96" spans="1:6" ht="25.5">
      <c r="A96" s="124">
        <v>60</v>
      </c>
      <c r="B96" s="124">
        <v>14158</v>
      </c>
      <c r="C96" s="125" t="s">
        <v>379</v>
      </c>
      <c r="D96" s="126">
        <v>84.403767139999999</v>
      </c>
      <c r="E96" s="127">
        <v>279.93164097999994</v>
      </c>
      <c r="F96" s="128"/>
    </row>
    <row r="97" spans="1:6">
      <c r="A97" s="124">
        <v>61</v>
      </c>
      <c r="B97" s="124">
        <v>14159</v>
      </c>
      <c r="C97" s="125" t="s">
        <v>380</v>
      </c>
      <c r="D97" s="126">
        <v>4537.29027021</v>
      </c>
      <c r="E97" s="127">
        <v>4302.5059641999997</v>
      </c>
      <c r="F97" s="128"/>
    </row>
    <row r="98" spans="1:6">
      <c r="A98" s="124">
        <v>62</v>
      </c>
      <c r="B98" s="124">
        <v>14171</v>
      </c>
      <c r="C98" s="128" t="s">
        <v>381</v>
      </c>
      <c r="D98" s="126">
        <v>161.90066099000001</v>
      </c>
      <c r="E98" s="127">
        <v>0</v>
      </c>
      <c r="F98" s="128"/>
    </row>
    <row r="99" spans="1:6">
      <c r="A99" s="124">
        <v>63</v>
      </c>
      <c r="B99" s="124">
        <v>14172</v>
      </c>
      <c r="C99" s="128" t="s">
        <v>382</v>
      </c>
      <c r="D99" s="126">
        <v>1.92394</v>
      </c>
      <c r="E99" s="127">
        <v>0</v>
      </c>
      <c r="F99" s="128"/>
    </row>
    <row r="100" spans="1:6">
      <c r="A100" s="124">
        <v>64</v>
      </c>
      <c r="B100" s="124">
        <v>14175</v>
      </c>
      <c r="C100" s="128" t="s">
        <v>383</v>
      </c>
      <c r="D100" s="126">
        <v>0.31906000000000001</v>
      </c>
      <c r="E100" s="127">
        <v>0</v>
      </c>
      <c r="F100" s="128"/>
    </row>
    <row r="101" spans="1:6">
      <c r="A101" s="124">
        <v>65</v>
      </c>
      <c r="B101" s="124">
        <v>14176</v>
      </c>
      <c r="C101" s="128" t="s">
        <v>384</v>
      </c>
      <c r="D101" s="126">
        <v>0.60962499999999997</v>
      </c>
      <c r="E101" s="127">
        <v>0</v>
      </c>
      <c r="F101" s="128"/>
    </row>
    <row r="102" spans="1:6">
      <c r="A102" s="124">
        <v>66</v>
      </c>
      <c r="B102" s="124">
        <v>14177</v>
      </c>
      <c r="C102" s="125" t="s">
        <v>385</v>
      </c>
      <c r="D102" s="126">
        <v>66.283100250000004</v>
      </c>
      <c r="E102" s="127">
        <v>93.059765999999996</v>
      </c>
      <c r="F102" s="128"/>
    </row>
    <row r="103" spans="1:6">
      <c r="A103" s="124">
        <v>67</v>
      </c>
      <c r="B103" s="124">
        <v>14178</v>
      </c>
      <c r="C103" s="128" t="s">
        <v>386</v>
      </c>
      <c r="D103" s="126">
        <v>2.8472499999999998</v>
      </c>
      <c r="E103" s="127">
        <v>0</v>
      </c>
      <c r="F103" s="128"/>
    </row>
    <row r="104" spans="1:6">
      <c r="A104" s="124">
        <v>68</v>
      </c>
      <c r="B104" s="124">
        <v>14179</v>
      </c>
      <c r="C104" s="128" t="s">
        <v>387</v>
      </c>
      <c r="D104" s="126">
        <v>15.94835643</v>
      </c>
      <c r="E104" s="127">
        <v>0</v>
      </c>
      <c r="F104" s="128"/>
    </row>
    <row r="105" spans="1:6" hidden="1">
      <c r="A105" s="124">
        <v>69</v>
      </c>
      <c r="B105" s="124">
        <v>14190</v>
      </c>
      <c r="C105" s="128" t="s">
        <v>388</v>
      </c>
      <c r="D105" s="126">
        <v>0</v>
      </c>
      <c r="E105" s="127">
        <v>0</v>
      </c>
      <c r="F105" s="128"/>
    </row>
    <row r="106" spans="1:6">
      <c r="A106" s="124">
        <v>70</v>
      </c>
      <c r="B106" s="124">
        <v>14191</v>
      </c>
      <c r="C106" s="125" t="s">
        <v>389</v>
      </c>
      <c r="D106" s="126">
        <v>2.1896368500000003</v>
      </c>
      <c r="E106" s="127">
        <v>5.6529451900000005</v>
      </c>
      <c r="F106" s="128"/>
    </row>
    <row r="107" spans="1:6">
      <c r="A107" s="124">
        <v>71</v>
      </c>
      <c r="B107" s="124">
        <v>14192</v>
      </c>
      <c r="C107" s="125" t="s">
        <v>390</v>
      </c>
      <c r="D107" s="126">
        <v>2.1000000000000001E-2</v>
      </c>
      <c r="E107" s="127">
        <v>7.5015848399999996</v>
      </c>
      <c r="F107" s="128"/>
    </row>
    <row r="108" spans="1:6" s="120" customFormat="1" ht="15" customHeight="1">
      <c r="A108" s="570" t="s">
        <v>225</v>
      </c>
      <c r="B108" s="571"/>
      <c r="C108" s="572"/>
      <c r="D108" s="132">
        <f>D109+D117+D127</f>
        <v>26090.186305349998</v>
      </c>
      <c r="E108" s="132">
        <f>E109+E117+E127</f>
        <v>25209.948370080001</v>
      </c>
      <c r="F108" s="133"/>
    </row>
    <row r="109" spans="1:6" s="123" customFormat="1" ht="15" customHeight="1">
      <c r="A109" s="582" t="s">
        <v>226</v>
      </c>
      <c r="B109" s="583"/>
      <c r="C109" s="584"/>
      <c r="D109" s="129">
        <f>SUM(D110:D116)</f>
        <v>11023.735711839998</v>
      </c>
      <c r="E109" s="129">
        <f>SUM(E110:E116)</f>
        <v>11130.317303499998</v>
      </c>
      <c r="F109" s="130"/>
    </row>
    <row r="110" spans="1:6" ht="25.5">
      <c r="A110" s="124">
        <v>72</v>
      </c>
      <c r="B110" s="124">
        <v>14211</v>
      </c>
      <c r="C110" s="125" t="s">
        <v>391</v>
      </c>
      <c r="D110" s="126">
        <v>316.17901638999996</v>
      </c>
      <c r="E110" s="127">
        <v>249.72377508000002</v>
      </c>
      <c r="F110" s="128"/>
    </row>
    <row r="111" spans="1:6" ht="25.5">
      <c r="A111" s="124">
        <v>73</v>
      </c>
      <c r="B111" s="124">
        <v>14212</v>
      </c>
      <c r="C111" s="125" t="s">
        <v>392</v>
      </c>
      <c r="D111" s="126">
        <v>74.100218980000008</v>
      </c>
      <c r="E111" s="127">
        <v>124.751615</v>
      </c>
      <c r="F111" s="128"/>
    </row>
    <row r="112" spans="1:6" ht="25.5">
      <c r="A112" s="124">
        <v>74</v>
      </c>
      <c r="B112" s="124">
        <v>14213</v>
      </c>
      <c r="C112" s="125" t="s">
        <v>393</v>
      </c>
      <c r="D112" s="126">
        <v>179.49789023</v>
      </c>
      <c r="E112" s="127">
        <v>268.01396827000002</v>
      </c>
      <c r="F112" s="128"/>
    </row>
    <row r="113" spans="1:6">
      <c r="A113" s="124">
        <v>75</v>
      </c>
      <c r="B113" s="124">
        <v>14214</v>
      </c>
      <c r="C113" s="125" t="s">
        <v>394</v>
      </c>
      <c r="D113" s="126">
        <v>9109.0836841399996</v>
      </c>
      <c r="E113" s="127">
        <v>9124.7911896799997</v>
      </c>
      <c r="F113" s="128"/>
    </row>
    <row r="114" spans="1:6">
      <c r="A114" s="124">
        <v>76</v>
      </c>
      <c r="B114" s="124">
        <v>14215</v>
      </c>
      <c r="C114" s="125" t="s">
        <v>395</v>
      </c>
      <c r="D114" s="126">
        <v>1342.3219260999999</v>
      </c>
      <c r="E114" s="127">
        <v>1360.6516284700001</v>
      </c>
      <c r="F114" s="128"/>
    </row>
    <row r="115" spans="1:6" ht="25.5">
      <c r="A115" s="124">
        <v>77</v>
      </c>
      <c r="B115" s="124">
        <v>14217</v>
      </c>
      <c r="C115" s="125" t="s">
        <v>396</v>
      </c>
      <c r="D115" s="126">
        <v>1.274403</v>
      </c>
      <c r="E115" s="127">
        <v>1.5103059999999999</v>
      </c>
      <c r="F115" s="128"/>
    </row>
    <row r="116" spans="1:6">
      <c r="A116" s="124">
        <v>78</v>
      </c>
      <c r="B116" s="124">
        <v>14218</v>
      </c>
      <c r="C116" s="125" t="s">
        <v>397</v>
      </c>
      <c r="D116" s="126">
        <v>1.278573</v>
      </c>
      <c r="E116" s="127">
        <v>0.87482099999999996</v>
      </c>
      <c r="F116" s="128"/>
    </row>
    <row r="117" spans="1:6" s="123" customFormat="1" ht="15" customHeight="1">
      <c r="A117" s="567" t="s">
        <v>236</v>
      </c>
      <c r="B117" s="568"/>
      <c r="C117" s="569"/>
      <c r="D117" s="129">
        <f>SUM(D118:D126)</f>
        <v>13148.619863609998</v>
      </c>
      <c r="E117" s="129">
        <f>SUM(E118:E126)</f>
        <v>11009.396180600001</v>
      </c>
      <c r="F117" s="130"/>
    </row>
    <row r="118" spans="1:6">
      <c r="A118" s="124">
        <v>79</v>
      </c>
      <c r="B118" s="124">
        <v>14221</v>
      </c>
      <c r="C118" s="125" t="s">
        <v>398</v>
      </c>
      <c r="D118" s="126">
        <v>1114.4992006099999</v>
      </c>
      <c r="E118" s="127">
        <v>1330.1072267100001</v>
      </c>
      <c r="F118" s="128"/>
    </row>
    <row r="119" spans="1:6">
      <c r="A119" s="124">
        <v>80</v>
      </c>
      <c r="B119" s="124">
        <v>14222</v>
      </c>
      <c r="C119" s="125" t="s">
        <v>399</v>
      </c>
      <c r="D119" s="126">
        <v>258.55610194000002</v>
      </c>
      <c r="E119" s="127">
        <v>211.87733359999999</v>
      </c>
      <c r="F119" s="128"/>
    </row>
    <row r="120" spans="1:6">
      <c r="A120" s="124">
        <v>81</v>
      </c>
      <c r="B120" s="124">
        <v>14223</v>
      </c>
      <c r="C120" s="125" t="s">
        <v>400</v>
      </c>
      <c r="D120" s="126">
        <v>609.47871029999999</v>
      </c>
      <c r="E120" s="127">
        <v>551.52418384999999</v>
      </c>
      <c r="F120" s="128"/>
    </row>
    <row r="121" spans="1:6">
      <c r="A121" s="124">
        <v>82</v>
      </c>
      <c r="B121" s="124">
        <v>14224</v>
      </c>
      <c r="C121" s="125" t="s">
        <v>401</v>
      </c>
      <c r="D121" s="126">
        <v>265.71205600000002</v>
      </c>
      <c r="E121" s="127">
        <v>343.25257377999998</v>
      </c>
      <c r="F121" s="128"/>
    </row>
    <row r="122" spans="1:6">
      <c r="A122" s="124">
        <v>83</v>
      </c>
      <c r="B122" s="124">
        <v>14225</v>
      </c>
      <c r="C122" s="125" t="s">
        <v>402</v>
      </c>
      <c r="D122" s="126">
        <v>20.902552</v>
      </c>
      <c r="E122" s="127">
        <v>49.616604000000002</v>
      </c>
      <c r="F122" s="128"/>
    </row>
    <row r="123" spans="1:6">
      <c r="A123" s="124">
        <v>84</v>
      </c>
      <c r="B123" s="124">
        <v>14226</v>
      </c>
      <c r="C123" s="125" t="s">
        <v>403</v>
      </c>
      <c r="D123" s="126">
        <v>121.61793</v>
      </c>
      <c r="E123" s="127">
        <v>230.73666399999999</v>
      </c>
      <c r="F123" s="128"/>
    </row>
    <row r="124" spans="1:6">
      <c r="A124" s="124">
        <v>85</v>
      </c>
      <c r="B124" s="124">
        <v>14227</v>
      </c>
      <c r="C124" s="125" t="s">
        <v>404</v>
      </c>
      <c r="D124" s="126">
        <v>3087.5567366099999</v>
      </c>
      <c r="E124" s="127">
        <v>2503.9463082800003</v>
      </c>
      <c r="F124" s="128"/>
    </row>
    <row r="125" spans="1:6">
      <c r="A125" s="124">
        <v>86</v>
      </c>
      <c r="B125" s="124">
        <v>14228</v>
      </c>
      <c r="C125" s="125" t="s">
        <v>405</v>
      </c>
      <c r="D125" s="126">
        <v>2876.2323503699999</v>
      </c>
      <c r="E125" s="127">
        <v>1091.01070946</v>
      </c>
      <c r="F125" s="128"/>
    </row>
    <row r="126" spans="1:6">
      <c r="A126" s="124">
        <v>87</v>
      </c>
      <c r="B126" s="124">
        <v>14229</v>
      </c>
      <c r="C126" s="125" t="s">
        <v>406</v>
      </c>
      <c r="D126" s="126">
        <v>4794.06422578</v>
      </c>
      <c r="E126" s="127">
        <v>4697.3245769200003</v>
      </c>
      <c r="F126" s="128"/>
    </row>
    <row r="127" spans="1:6" s="123" customFormat="1" ht="15" customHeight="1">
      <c r="A127" s="567" t="s">
        <v>407</v>
      </c>
      <c r="B127" s="568"/>
      <c r="C127" s="569"/>
      <c r="D127" s="129">
        <f>SUM(D128:D138)</f>
        <v>1917.8307299000003</v>
      </c>
      <c r="E127" s="129">
        <f>SUM(E128:E138)</f>
        <v>3070.2348859799999</v>
      </c>
      <c r="F127" s="130"/>
    </row>
    <row r="128" spans="1:6">
      <c r="A128" s="124">
        <v>88</v>
      </c>
      <c r="B128" s="124">
        <v>14250</v>
      </c>
      <c r="C128" s="128" t="s">
        <v>408</v>
      </c>
      <c r="D128" s="126">
        <v>1.4999999999999999E-2</v>
      </c>
      <c r="E128" s="127">
        <v>0</v>
      </c>
      <c r="F128" s="128"/>
    </row>
    <row r="129" spans="1:6">
      <c r="A129" s="124">
        <v>89</v>
      </c>
      <c r="B129" s="124">
        <v>14251</v>
      </c>
      <c r="C129" s="125" t="s">
        <v>409</v>
      </c>
      <c r="D129" s="126">
        <v>834.28367600000001</v>
      </c>
      <c r="E129" s="127">
        <v>1249.8722419999999</v>
      </c>
      <c r="F129" s="128"/>
    </row>
    <row r="130" spans="1:6">
      <c r="A130" s="124">
        <v>90</v>
      </c>
      <c r="B130" s="124">
        <v>14252</v>
      </c>
      <c r="C130" s="125" t="s">
        <v>358</v>
      </c>
      <c r="D130" s="126">
        <v>7.8035870000000003</v>
      </c>
      <c r="E130" s="127">
        <v>4.9295980000000004</v>
      </c>
      <c r="F130" s="128"/>
    </row>
    <row r="131" spans="1:6">
      <c r="A131" s="124">
        <v>91</v>
      </c>
      <c r="B131" s="124">
        <v>14254</v>
      </c>
      <c r="C131" s="125" t="s">
        <v>410</v>
      </c>
      <c r="D131" s="126">
        <v>24.026758530000002</v>
      </c>
      <c r="E131" s="127">
        <v>15.390155720000001</v>
      </c>
      <c r="F131" s="128"/>
    </row>
    <row r="132" spans="1:6">
      <c r="A132" s="124">
        <v>92</v>
      </c>
      <c r="B132" s="124">
        <v>14255</v>
      </c>
      <c r="C132" s="125" t="s">
        <v>411</v>
      </c>
      <c r="D132" s="126">
        <v>186.80110396000001</v>
      </c>
      <c r="E132" s="127">
        <v>269.05484093000001</v>
      </c>
      <c r="F132" s="128"/>
    </row>
    <row r="133" spans="1:6">
      <c r="A133" s="124">
        <v>93</v>
      </c>
      <c r="B133" s="124">
        <v>14257</v>
      </c>
      <c r="C133" s="125" t="s">
        <v>412</v>
      </c>
      <c r="D133" s="126">
        <v>3.6578819999999999</v>
      </c>
      <c r="E133" s="127">
        <v>5.9305595000000002</v>
      </c>
      <c r="F133" s="128"/>
    </row>
    <row r="134" spans="1:6">
      <c r="A134" s="124">
        <v>94</v>
      </c>
      <c r="B134" s="124">
        <v>14261</v>
      </c>
      <c r="C134" s="125" t="s">
        <v>413</v>
      </c>
      <c r="D134" s="126">
        <v>0</v>
      </c>
      <c r="E134" s="127">
        <v>0.15</v>
      </c>
      <c r="F134" s="128"/>
    </row>
    <row r="135" spans="1:6">
      <c r="A135" s="124">
        <v>95</v>
      </c>
      <c r="B135" s="124">
        <v>14262</v>
      </c>
      <c r="C135" s="125" t="s">
        <v>414</v>
      </c>
      <c r="D135" s="126">
        <v>847.14693999999997</v>
      </c>
      <c r="E135" s="127">
        <v>1467.6510000000001</v>
      </c>
      <c r="F135" s="128"/>
    </row>
    <row r="136" spans="1:6" ht="25.5">
      <c r="A136" s="124">
        <v>96</v>
      </c>
      <c r="B136" s="124">
        <v>14263</v>
      </c>
      <c r="C136" s="125" t="s">
        <v>415</v>
      </c>
      <c r="D136" s="126">
        <v>0.29781000000000002</v>
      </c>
      <c r="E136" s="127">
        <v>0.711503</v>
      </c>
      <c r="F136" s="128"/>
    </row>
    <row r="137" spans="1:6">
      <c r="A137" s="124">
        <v>97</v>
      </c>
      <c r="B137" s="124">
        <v>14264</v>
      </c>
      <c r="C137" s="125" t="s">
        <v>416</v>
      </c>
      <c r="D137" s="126">
        <v>12.260445410000001</v>
      </c>
      <c r="E137" s="127">
        <v>54.816399070000003</v>
      </c>
      <c r="F137" s="128"/>
    </row>
    <row r="138" spans="1:6">
      <c r="A138" s="124">
        <v>98</v>
      </c>
      <c r="B138" s="124">
        <v>14265</v>
      </c>
      <c r="C138" s="125" t="s">
        <v>417</v>
      </c>
      <c r="D138" s="126">
        <v>1.5375270000000001</v>
      </c>
      <c r="E138" s="127">
        <v>1.7285877599999999</v>
      </c>
      <c r="F138" s="128"/>
    </row>
    <row r="139" spans="1:6" s="120" customFormat="1" ht="15" customHeight="1">
      <c r="A139" s="570" t="s">
        <v>262</v>
      </c>
      <c r="B139" s="571"/>
      <c r="C139" s="572"/>
      <c r="D139" s="132">
        <f>D140</f>
        <v>2344.8385548199999</v>
      </c>
      <c r="E139" s="132">
        <f>E140</f>
        <v>2653.1943151900005</v>
      </c>
      <c r="F139" s="133"/>
    </row>
    <row r="140" spans="1:6" s="123" customFormat="1" ht="15" customHeight="1">
      <c r="A140" s="573" t="s">
        <v>262</v>
      </c>
      <c r="B140" s="574"/>
      <c r="C140" s="575"/>
      <c r="D140" s="129">
        <f>SUM(D141:D143)</f>
        <v>2344.8385548199999</v>
      </c>
      <c r="E140" s="129">
        <f>SUM(E141:E143)</f>
        <v>2653.1943151900005</v>
      </c>
      <c r="F140" s="130"/>
    </row>
    <row r="141" spans="1:6" ht="25.5">
      <c r="A141" s="124">
        <v>99</v>
      </c>
      <c r="B141" s="124">
        <v>14311</v>
      </c>
      <c r="C141" s="125" t="s">
        <v>418</v>
      </c>
      <c r="D141" s="126">
        <v>298.45683931999997</v>
      </c>
      <c r="E141" s="127">
        <v>326.70922641999999</v>
      </c>
      <c r="F141" s="128"/>
    </row>
    <row r="142" spans="1:6" ht="25.5">
      <c r="A142" s="124">
        <v>100</v>
      </c>
      <c r="B142" s="124">
        <v>14312</v>
      </c>
      <c r="C142" s="125" t="s">
        <v>419</v>
      </c>
      <c r="D142" s="126">
        <v>1850.4524628699999</v>
      </c>
      <c r="E142" s="127">
        <v>2230.1504867800004</v>
      </c>
      <c r="F142" s="128"/>
    </row>
    <row r="143" spans="1:6">
      <c r="A143" s="124">
        <v>101</v>
      </c>
      <c r="B143" s="124">
        <v>14313</v>
      </c>
      <c r="C143" s="125" t="s">
        <v>420</v>
      </c>
      <c r="D143" s="126">
        <v>195.92925263000001</v>
      </c>
      <c r="E143" s="127">
        <v>96.334601989999996</v>
      </c>
      <c r="F143" s="128"/>
    </row>
    <row r="144" spans="1:6" s="120" customFormat="1" ht="15" customHeight="1">
      <c r="A144" s="570" t="s">
        <v>266</v>
      </c>
      <c r="B144" s="571"/>
      <c r="C144" s="572"/>
      <c r="D144" s="132">
        <f>D145</f>
        <v>0.52141700000000002</v>
      </c>
      <c r="E144" s="132">
        <f>E145</f>
        <v>0.5998</v>
      </c>
      <c r="F144" s="133"/>
    </row>
    <row r="145" spans="1:6" s="123" customFormat="1">
      <c r="A145" s="573" t="s">
        <v>267</v>
      </c>
      <c r="B145" s="574"/>
      <c r="C145" s="575"/>
      <c r="D145" s="129">
        <f>SUM(D146)</f>
        <v>0.52141700000000002</v>
      </c>
      <c r="E145" s="129">
        <f>SUM(E146)</f>
        <v>0.5998</v>
      </c>
      <c r="F145" s="130"/>
    </row>
    <row r="146" spans="1:6">
      <c r="A146" s="124">
        <v>102</v>
      </c>
      <c r="B146" s="124">
        <v>14411</v>
      </c>
      <c r="C146" s="125" t="s">
        <v>421</v>
      </c>
      <c r="D146" s="126">
        <v>0.52141700000000002</v>
      </c>
      <c r="E146" s="127">
        <v>0.5998</v>
      </c>
      <c r="F146" s="128"/>
    </row>
    <row r="147" spans="1:6" s="123" customFormat="1">
      <c r="A147" s="567" t="s">
        <v>422</v>
      </c>
      <c r="B147" s="568"/>
      <c r="C147" s="569"/>
      <c r="D147" s="129">
        <f>D148+D150+D153</f>
        <v>26787.289852319998</v>
      </c>
      <c r="E147" s="129">
        <f>E148+E150+E153</f>
        <v>7516.9504922099995</v>
      </c>
      <c r="F147" s="130"/>
    </row>
    <row r="148" spans="1:6" s="142" customFormat="1">
      <c r="A148" s="567" t="s">
        <v>423</v>
      </c>
      <c r="B148" s="568"/>
      <c r="C148" s="569"/>
      <c r="D148" s="129">
        <f>D149</f>
        <v>1.2257623999999998</v>
      </c>
      <c r="E148" s="129">
        <f>E149</f>
        <v>9.6195135700000005</v>
      </c>
      <c r="F148" s="130"/>
    </row>
    <row r="149" spans="1:6" s="120" customFormat="1" ht="14.25">
      <c r="A149" s="124">
        <v>104</v>
      </c>
      <c r="B149" s="124">
        <v>14511</v>
      </c>
      <c r="C149" s="125" t="s">
        <v>424</v>
      </c>
      <c r="D149" s="126">
        <v>1.2257623999999998</v>
      </c>
      <c r="E149" s="127">
        <v>9.6195135700000005</v>
      </c>
      <c r="F149" s="128"/>
    </row>
    <row r="150" spans="1:6" s="142" customFormat="1">
      <c r="A150" s="567" t="s">
        <v>425</v>
      </c>
      <c r="B150" s="568"/>
      <c r="C150" s="569"/>
      <c r="D150" s="129">
        <f>SUM(D151:D152)</f>
        <v>26780.741843919997</v>
      </c>
      <c r="E150" s="129">
        <f>SUM(E151:E152)</f>
        <v>7488.4055646399993</v>
      </c>
      <c r="F150" s="130"/>
    </row>
    <row r="151" spans="1:6">
      <c r="A151" s="124">
        <v>105</v>
      </c>
      <c r="B151" s="124">
        <v>14521</v>
      </c>
      <c r="C151" s="125" t="s">
        <v>426</v>
      </c>
      <c r="D151" s="126">
        <v>3113.4988202499999</v>
      </c>
      <c r="E151" s="127">
        <v>3408.38457225</v>
      </c>
      <c r="F151" s="128"/>
    </row>
    <row r="152" spans="1:6" s="120" customFormat="1" ht="14.25">
      <c r="A152" s="124">
        <v>106</v>
      </c>
      <c r="B152" s="124">
        <v>14529</v>
      </c>
      <c r="C152" s="125" t="s">
        <v>427</v>
      </c>
      <c r="D152" s="126">
        <v>23667.243023669998</v>
      </c>
      <c r="E152" s="127">
        <v>4080.0209923899997</v>
      </c>
      <c r="F152" s="128"/>
    </row>
    <row r="153" spans="1:6" s="142" customFormat="1">
      <c r="A153" s="567" t="s">
        <v>428</v>
      </c>
      <c r="B153" s="568"/>
      <c r="C153" s="569"/>
      <c r="D153" s="129">
        <f>SUM(D154)</f>
        <v>5.3222459999999998</v>
      </c>
      <c r="E153" s="129">
        <f>SUM(E154)</f>
        <v>18.925414</v>
      </c>
      <c r="F153" s="130"/>
    </row>
    <row r="154" spans="1:6" s="120" customFormat="1" ht="38.25">
      <c r="A154" s="124">
        <v>107</v>
      </c>
      <c r="B154" s="124">
        <v>14531</v>
      </c>
      <c r="C154" s="125" t="s">
        <v>429</v>
      </c>
      <c r="D154" s="126">
        <v>5.3222459999999998</v>
      </c>
      <c r="E154" s="127">
        <v>18.925414</v>
      </c>
      <c r="F154" s="128"/>
    </row>
    <row r="155" spans="1:6" s="120" customFormat="1" ht="14.25">
      <c r="A155" s="585" t="s">
        <v>430</v>
      </c>
      <c r="B155" s="586"/>
      <c r="C155" s="587"/>
      <c r="D155" s="132">
        <f>D156</f>
        <v>47565.785134170001</v>
      </c>
      <c r="E155" s="132">
        <f>E156</f>
        <v>40433.011651599998</v>
      </c>
      <c r="F155" s="133"/>
    </row>
    <row r="156" spans="1:6" s="120" customFormat="1" ht="14.25">
      <c r="A156" s="585" t="s">
        <v>430</v>
      </c>
      <c r="B156" s="586"/>
      <c r="C156" s="587"/>
      <c r="D156" s="132">
        <f>D157</f>
        <v>47565.785134170001</v>
      </c>
      <c r="E156" s="132">
        <f>E157</f>
        <v>40433.011651599998</v>
      </c>
      <c r="F156" s="133"/>
    </row>
    <row r="157" spans="1:6" s="142" customFormat="1">
      <c r="A157" s="567" t="s">
        <v>430</v>
      </c>
      <c r="B157" s="568"/>
      <c r="C157" s="569"/>
      <c r="D157" s="129">
        <f>SUM(D158:D161)</f>
        <v>47565.785134170001</v>
      </c>
      <c r="E157" s="129">
        <f>SUM(E158:E161)</f>
        <v>40433.011651599998</v>
      </c>
      <c r="F157" s="130"/>
    </row>
    <row r="158" spans="1:6">
      <c r="A158" s="124">
        <v>108</v>
      </c>
      <c r="B158" s="124">
        <v>15111</v>
      </c>
      <c r="C158" s="125" t="s">
        <v>431</v>
      </c>
      <c r="D158" s="126">
        <v>15155.755357139999</v>
      </c>
      <c r="E158" s="127">
        <v>8700.3946409599994</v>
      </c>
      <c r="F158" s="128"/>
    </row>
    <row r="159" spans="1:6">
      <c r="A159" s="124">
        <v>109</v>
      </c>
      <c r="B159" s="124">
        <v>15112</v>
      </c>
      <c r="C159" s="125" t="s">
        <v>432</v>
      </c>
      <c r="D159" s="126">
        <v>3796.0780090200001</v>
      </c>
      <c r="E159" s="127">
        <v>4344.9054293900008</v>
      </c>
      <c r="F159" s="128"/>
    </row>
    <row r="160" spans="1:6">
      <c r="A160" s="124">
        <v>110</v>
      </c>
      <c r="B160" s="124">
        <v>15113</v>
      </c>
      <c r="C160" s="125" t="s">
        <v>433</v>
      </c>
      <c r="D160" s="126">
        <v>28502.663736540002</v>
      </c>
      <c r="E160" s="127">
        <v>27387.711581250001</v>
      </c>
      <c r="F160" s="128"/>
    </row>
    <row r="161" spans="1:6">
      <c r="A161" s="124">
        <v>111</v>
      </c>
      <c r="B161" s="124">
        <v>32121</v>
      </c>
      <c r="C161" s="128" t="s">
        <v>434</v>
      </c>
      <c r="D161" s="126">
        <v>111.28803146999999</v>
      </c>
      <c r="E161" s="127">
        <v>0</v>
      </c>
      <c r="F161" s="128"/>
    </row>
    <row r="162" spans="1:6">
      <c r="A162" s="588" t="s">
        <v>435</v>
      </c>
      <c r="B162" s="588"/>
      <c r="C162" s="588"/>
      <c r="D162" s="132">
        <v>753064.01660943916</v>
      </c>
      <c r="E162" s="132">
        <v>865379.42139006115</v>
      </c>
      <c r="F162" s="133"/>
    </row>
  </sheetData>
  <mergeCells count="51">
    <mergeCell ref="A156:C156"/>
    <mergeCell ref="A157:C157"/>
    <mergeCell ref="A162:C162"/>
    <mergeCell ref="A145:C145"/>
    <mergeCell ref="A147:C147"/>
    <mergeCell ref="A148:C148"/>
    <mergeCell ref="A150:C150"/>
    <mergeCell ref="A153:C153"/>
    <mergeCell ref="A155:C155"/>
    <mergeCell ref="A144:C144"/>
    <mergeCell ref="A78:C78"/>
    <mergeCell ref="A79:C79"/>
    <mergeCell ref="A80:C80"/>
    <mergeCell ref="A85:C85"/>
    <mergeCell ref="A90:C90"/>
    <mergeCell ref="A108:C108"/>
    <mergeCell ref="A109:C109"/>
    <mergeCell ref="A117:C117"/>
    <mergeCell ref="A127:C127"/>
    <mergeCell ref="A139:C139"/>
    <mergeCell ref="A140:C140"/>
    <mergeCell ref="A77:C77"/>
    <mergeCell ref="A40:C40"/>
    <mergeCell ref="A45:C45"/>
    <mergeCell ref="A49:C49"/>
    <mergeCell ref="A55:C55"/>
    <mergeCell ref="A58:C58"/>
    <mergeCell ref="A59:C59"/>
    <mergeCell ref="A61:C61"/>
    <mergeCell ref="A65:C65"/>
    <mergeCell ref="A68:C68"/>
    <mergeCell ref="A69:C69"/>
    <mergeCell ref="A74:C74"/>
    <mergeCell ref="A36:C36"/>
    <mergeCell ref="E7:F7"/>
    <mergeCell ref="A9:C9"/>
    <mergeCell ref="A10:C10"/>
    <mergeCell ref="A11:C11"/>
    <mergeCell ref="A15:C15"/>
    <mergeCell ref="A21:C21"/>
    <mergeCell ref="A28:C28"/>
    <mergeCell ref="A29:C29"/>
    <mergeCell ref="A31:C31"/>
    <mergeCell ref="A32:C32"/>
    <mergeCell ref="A35:C35"/>
    <mergeCell ref="A6:F6"/>
    <mergeCell ref="A1:F1"/>
    <mergeCell ref="A2:F2"/>
    <mergeCell ref="A3:F3"/>
    <mergeCell ref="A4:F4"/>
    <mergeCell ref="A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7"/>
  <sheetViews>
    <sheetView topLeftCell="A100" workbookViewId="0">
      <selection activeCell="C105" sqref="C105"/>
    </sheetView>
  </sheetViews>
  <sheetFormatPr defaultRowHeight="15"/>
  <cols>
    <col min="1" max="1" width="9.140625" customWidth="1"/>
    <col min="2" max="2" width="77.5703125" customWidth="1"/>
    <col min="3" max="3" width="24" style="158" customWidth="1"/>
  </cols>
  <sheetData>
    <row r="1" spans="1:5">
      <c r="A1" s="540" t="s">
        <v>436</v>
      </c>
      <c r="B1" s="540"/>
      <c r="C1" s="540"/>
    </row>
    <row r="2" spans="1:5">
      <c r="A2" s="541" t="s">
        <v>33</v>
      </c>
      <c r="B2" s="541"/>
      <c r="C2" s="541"/>
    </row>
    <row r="3" spans="1:5" ht="15.75">
      <c r="A3" s="542" t="s">
        <v>35</v>
      </c>
      <c r="B3" s="542"/>
      <c r="C3" s="542"/>
    </row>
    <row r="4" spans="1:5" ht="18.75">
      <c r="A4" s="543" t="s">
        <v>34</v>
      </c>
      <c r="B4" s="543"/>
      <c r="C4" s="543"/>
    </row>
    <row r="5" spans="1:5" s="147" customFormat="1" ht="15.75">
      <c r="A5" s="544" t="s">
        <v>437</v>
      </c>
      <c r="B5" s="544"/>
      <c r="C5" s="544"/>
    </row>
    <row r="6" spans="1:5">
      <c r="A6" s="545" t="s">
        <v>45</v>
      </c>
      <c r="B6" s="545"/>
      <c r="C6" s="545"/>
    </row>
    <row r="7" spans="1:5" ht="15.75">
      <c r="A7" s="589" t="s">
        <v>438</v>
      </c>
      <c r="B7" s="590"/>
      <c r="C7" s="148" t="s">
        <v>3</v>
      </c>
      <c r="E7" s="519"/>
    </row>
    <row r="8" spans="1:5" s="151" customFormat="1">
      <c r="A8" s="149">
        <v>21000</v>
      </c>
      <c r="B8" s="149" t="s">
        <v>439</v>
      </c>
      <c r="C8" s="150">
        <v>119128400455.38</v>
      </c>
    </row>
    <row r="9" spans="1:5" s="151" customFormat="1">
      <c r="A9" s="149">
        <v>21100</v>
      </c>
      <c r="B9" s="149" t="s">
        <v>440</v>
      </c>
      <c r="C9" s="150">
        <v>117661507221.25006</v>
      </c>
    </row>
    <row r="10" spans="1:5" s="151" customFormat="1">
      <c r="A10" s="149">
        <v>21110</v>
      </c>
      <c r="B10" s="149" t="s">
        <v>441</v>
      </c>
      <c r="C10" s="150">
        <v>92437975485.270096</v>
      </c>
    </row>
    <row r="11" spans="1:5">
      <c r="A11" s="152">
        <v>21111</v>
      </c>
      <c r="B11" s="152" t="s">
        <v>442</v>
      </c>
      <c r="C11" s="153">
        <v>91311498066.320068</v>
      </c>
    </row>
    <row r="12" spans="1:5">
      <c r="A12" s="152">
        <v>21112</v>
      </c>
      <c r="B12" s="152" t="s">
        <v>443</v>
      </c>
      <c r="C12" s="153">
        <v>1126477418.9499996</v>
      </c>
      <c r="D12" s="518"/>
    </row>
    <row r="13" spans="1:5" s="151" customFormat="1">
      <c r="A13" s="149">
        <v>21120</v>
      </c>
      <c r="B13" s="149" t="s">
        <v>444</v>
      </c>
      <c r="C13" s="150">
        <v>15826819535.429987</v>
      </c>
    </row>
    <row r="14" spans="1:5">
      <c r="A14" s="152">
        <v>21121</v>
      </c>
      <c r="B14" s="152" t="s">
        <v>445</v>
      </c>
      <c r="C14" s="153">
        <v>2362864251.4100003</v>
      </c>
    </row>
    <row r="15" spans="1:5">
      <c r="A15" s="152">
        <v>21122</v>
      </c>
      <c r="B15" s="152" t="s">
        <v>446</v>
      </c>
      <c r="C15" s="153">
        <v>13179940887.959988</v>
      </c>
    </row>
    <row r="16" spans="1:5">
      <c r="A16" s="152">
        <v>21123</v>
      </c>
      <c r="B16" s="152" t="s">
        <v>447</v>
      </c>
      <c r="C16" s="153">
        <v>284014396.06</v>
      </c>
    </row>
    <row r="17" spans="1:3" s="151" customFormat="1">
      <c r="A17" s="149">
        <v>21130</v>
      </c>
      <c r="B17" s="149" t="s">
        <v>448</v>
      </c>
      <c r="C17" s="150">
        <v>8988719092.0900002</v>
      </c>
    </row>
    <row r="18" spans="1:3">
      <c r="A18" s="152">
        <v>21131</v>
      </c>
      <c r="B18" s="152" t="s">
        <v>449</v>
      </c>
      <c r="C18" s="153">
        <v>745714140.3599999</v>
      </c>
    </row>
    <row r="19" spans="1:3">
      <c r="A19" s="152">
        <v>21132</v>
      </c>
      <c r="B19" s="152" t="s">
        <v>450</v>
      </c>
      <c r="C19" s="153">
        <v>5506626856.0900002</v>
      </c>
    </row>
    <row r="20" spans="1:3">
      <c r="A20" s="152">
        <v>21133</v>
      </c>
      <c r="B20" s="152" t="s">
        <v>451</v>
      </c>
      <c r="C20" s="153">
        <v>11160723.5</v>
      </c>
    </row>
    <row r="21" spans="1:3">
      <c r="A21" s="152">
        <v>21134</v>
      </c>
      <c r="B21" s="152" t="s">
        <v>452</v>
      </c>
      <c r="C21" s="153">
        <v>124670082.81999999</v>
      </c>
    </row>
    <row r="22" spans="1:3">
      <c r="A22" s="152">
        <v>21135</v>
      </c>
      <c r="B22" s="152" t="s">
        <v>453</v>
      </c>
      <c r="C22" s="153">
        <v>116346125.36</v>
      </c>
    </row>
    <row r="23" spans="1:3">
      <c r="A23" s="152">
        <v>21136</v>
      </c>
      <c r="B23" s="152" t="s">
        <v>454</v>
      </c>
      <c r="C23" s="153">
        <v>782766960</v>
      </c>
    </row>
    <row r="24" spans="1:3">
      <c r="A24" s="152">
        <v>21139</v>
      </c>
      <c r="B24" s="152" t="s">
        <v>455</v>
      </c>
      <c r="C24" s="153">
        <v>1701434203.96</v>
      </c>
    </row>
    <row r="25" spans="1:3" s="151" customFormat="1">
      <c r="A25" s="149">
        <v>21140</v>
      </c>
      <c r="B25" s="149" t="s">
        <v>456</v>
      </c>
      <c r="C25" s="150">
        <v>407993108.46000004</v>
      </c>
    </row>
    <row r="26" spans="1:3">
      <c r="A26" s="152">
        <v>21141</v>
      </c>
      <c r="B26" s="152" t="s">
        <v>457</v>
      </c>
      <c r="C26" s="153">
        <v>39829150.990000002</v>
      </c>
    </row>
    <row r="27" spans="1:3">
      <c r="A27" s="152">
        <v>21142</v>
      </c>
      <c r="B27" s="152" t="s">
        <v>458</v>
      </c>
      <c r="C27" s="153">
        <v>351756173.44000006</v>
      </c>
    </row>
    <row r="28" spans="1:3">
      <c r="A28" s="152">
        <v>21149</v>
      </c>
      <c r="B28" s="152" t="s">
        <v>459</v>
      </c>
      <c r="C28" s="153">
        <v>16407784.030000001</v>
      </c>
    </row>
    <row r="29" spans="1:3" s="151" customFormat="1">
      <c r="A29" s="149">
        <v>21200</v>
      </c>
      <c r="B29" s="149" t="s">
        <v>460</v>
      </c>
      <c r="C29" s="150">
        <v>1466893234.1300006</v>
      </c>
    </row>
    <row r="30" spans="1:3" s="151" customFormat="1">
      <c r="A30" s="149">
        <v>21210</v>
      </c>
      <c r="B30" s="149" t="s">
        <v>461</v>
      </c>
      <c r="C30" s="150">
        <v>1465051433.9600005</v>
      </c>
    </row>
    <row r="31" spans="1:3">
      <c r="A31" s="152">
        <v>21212</v>
      </c>
      <c r="B31" s="152" t="s">
        <v>462</v>
      </c>
      <c r="C31" s="153">
        <v>354830419.12000024</v>
      </c>
    </row>
    <row r="32" spans="1:3">
      <c r="A32" s="152">
        <v>21213</v>
      </c>
      <c r="B32" s="152" t="s">
        <v>463</v>
      </c>
      <c r="C32" s="153">
        <v>1089363494.8400002</v>
      </c>
    </row>
    <row r="33" spans="1:3">
      <c r="A33" s="152">
        <v>21214</v>
      </c>
      <c r="B33" s="152" t="s">
        <v>464</v>
      </c>
      <c r="C33" s="153">
        <v>1200000</v>
      </c>
    </row>
    <row r="34" spans="1:3">
      <c r="A34" s="152">
        <v>21219</v>
      </c>
      <c r="B34" s="152" t="s">
        <v>465</v>
      </c>
      <c r="C34" s="153">
        <v>19657520</v>
      </c>
    </row>
    <row r="35" spans="1:3" s="151" customFormat="1">
      <c r="A35" s="149">
        <v>21220</v>
      </c>
      <c r="B35" s="149" t="s">
        <v>466</v>
      </c>
      <c r="C35" s="150">
        <v>1841800.17</v>
      </c>
    </row>
    <row r="36" spans="1:3">
      <c r="A36" s="152">
        <v>21222</v>
      </c>
      <c r="B36" s="152" t="s">
        <v>467</v>
      </c>
      <c r="C36" s="153">
        <v>79400</v>
      </c>
    </row>
    <row r="37" spans="1:3">
      <c r="A37" s="152">
        <v>21223</v>
      </c>
      <c r="B37" s="152" t="s">
        <v>468</v>
      </c>
      <c r="C37" s="153">
        <v>1762400.17</v>
      </c>
    </row>
    <row r="38" spans="1:3" s="151" customFormat="1">
      <c r="A38" s="149">
        <v>22000</v>
      </c>
      <c r="B38" s="149" t="s">
        <v>469</v>
      </c>
      <c r="C38" s="150">
        <v>36873107033.780006</v>
      </c>
    </row>
    <row r="39" spans="1:3" s="151" customFormat="1">
      <c r="A39" s="149">
        <v>22100</v>
      </c>
      <c r="B39" s="149" t="s">
        <v>470</v>
      </c>
      <c r="C39" s="150">
        <v>2644498018.7700019</v>
      </c>
    </row>
    <row r="40" spans="1:3" s="151" customFormat="1">
      <c r="A40" s="149">
        <v>22110</v>
      </c>
      <c r="B40" s="149" t="s">
        <v>470</v>
      </c>
      <c r="C40" s="150">
        <v>2644498018.7700019</v>
      </c>
    </row>
    <row r="41" spans="1:3">
      <c r="A41" s="152">
        <v>22111</v>
      </c>
      <c r="B41" s="152" t="s">
        <v>471</v>
      </c>
      <c r="C41" s="153">
        <v>1796181216.8000014</v>
      </c>
    </row>
    <row r="42" spans="1:3">
      <c r="A42" s="152">
        <v>22112</v>
      </c>
      <c r="B42" s="152" t="s">
        <v>472</v>
      </c>
      <c r="C42" s="153">
        <v>848316801.97000051</v>
      </c>
    </row>
    <row r="43" spans="1:3" s="151" customFormat="1">
      <c r="A43" s="149">
        <v>22200</v>
      </c>
      <c r="B43" s="149" t="s">
        <v>473</v>
      </c>
      <c r="C43" s="150">
        <v>5702731653.7700014</v>
      </c>
    </row>
    <row r="44" spans="1:3" s="151" customFormat="1">
      <c r="A44" s="149">
        <v>22210</v>
      </c>
      <c r="B44" s="149" t="s">
        <v>474</v>
      </c>
      <c r="C44" s="150">
        <v>4552491881.4000015</v>
      </c>
    </row>
    <row r="45" spans="1:3">
      <c r="A45" s="152">
        <v>22211</v>
      </c>
      <c r="B45" s="152" t="s">
        <v>475</v>
      </c>
      <c r="C45" s="153">
        <v>112154050.25999999</v>
      </c>
    </row>
    <row r="46" spans="1:3">
      <c r="A46" s="152">
        <v>22212</v>
      </c>
      <c r="B46" s="152" t="s">
        <v>476</v>
      </c>
      <c r="C46" s="153">
        <v>2329122040.6999998</v>
      </c>
    </row>
    <row r="47" spans="1:3">
      <c r="A47" s="152">
        <v>22213</v>
      </c>
      <c r="B47" s="152" t="s">
        <v>477</v>
      </c>
      <c r="C47" s="153">
        <v>1530478347.7600007</v>
      </c>
    </row>
    <row r="48" spans="1:3">
      <c r="A48" s="152">
        <v>22214</v>
      </c>
      <c r="B48" s="152" t="s">
        <v>478</v>
      </c>
      <c r="C48" s="153">
        <v>580737442.68000066</v>
      </c>
    </row>
    <row r="49" spans="1:3" s="151" customFormat="1">
      <c r="A49" s="149">
        <v>22220</v>
      </c>
      <c r="B49" s="149" t="s">
        <v>479</v>
      </c>
      <c r="C49" s="150">
        <v>576759995.31000018</v>
      </c>
    </row>
    <row r="50" spans="1:3">
      <c r="A50" s="152">
        <v>22221</v>
      </c>
      <c r="B50" s="152" t="s">
        <v>480</v>
      </c>
      <c r="C50" s="153">
        <v>576759995.31000018</v>
      </c>
    </row>
    <row r="51" spans="1:3" s="151" customFormat="1">
      <c r="A51" s="149">
        <v>22230</v>
      </c>
      <c r="B51" s="149" t="s">
        <v>481</v>
      </c>
      <c r="C51" s="150">
        <v>442588958.93999982</v>
      </c>
    </row>
    <row r="52" spans="1:3">
      <c r="A52" s="152">
        <v>22231</v>
      </c>
      <c r="B52" s="152" t="s">
        <v>482</v>
      </c>
      <c r="C52" s="153">
        <v>442588958.93999982</v>
      </c>
    </row>
    <row r="53" spans="1:3" s="151" customFormat="1">
      <c r="A53" s="149">
        <v>22290</v>
      </c>
      <c r="B53" s="149" t="s">
        <v>483</v>
      </c>
      <c r="C53" s="150">
        <v>130890818.11999995</v>
      </c>
    </row>
    <row r="54" spans="1:3">
      <c r="A54" s="152">
        <v>22291</v>
      </c>
      <c r="B54" s="152" t="s">
        <v>484</v>
      </c>
      <c r="C54" s="153">
        <v>130890818.11999995</v>
      </c>
    </row>
    <row r="55" spans="1:3" s="151" customFormat="1">
      <c r="A55" s="149">
        <v>22300</v>
      </c>
      <c r="B55" s="149" t="s">
        <v>485</v>
      </c>
      <c r="C55" s="150">
        <v>3463468051.3999991</v>
      </c>
    </row>
    <row r="56" spans="1:3" s="151" customFormat="1">
      <c r="A56" s="149">
        <v>22310</v>
      </c>
      <c r="B56" s="149" t="s">
        <v>485</v>
      </c>
      <c r="C56" s="150">
        <v>3463468051.3999991</v>
      </c>
    </row>
    <row r="57" spans="1:3">
      <c r="A57" s="152">
        <v>22311</v>
      </c>
      <c r="B57" s="152" t="s">
        <v>486</v>
      </c>
      <c r="C57" s="153">
        <v>2364651942.7099996</v>
      </c>
    </row>
    <row r="58" spans="1:3">
      <c r="A58" s="152">
        <v>22312</v>
      </c>
      <c r="B58" s="152" t="s">
        <v>487</v>
      </c>
      <c r="C58" s="153">
        <v>169932626.72000003</v>
      </c>
    </row>
    <row r="59" spans="1:3">
      <c r="A59" s="152">
        <v>22313</v>
      </c>
      <c r="B59" s="152" t="s">
        <v>488</v>
      </c>
      <c r="C59" s="153">
        <v>31408848.930000003</v>
      </c>
    </row>
    <row r="60" spans="1:3">
      <c r="A60" s="152">
        <v>22314</v>
      </c>
      <c r="B60" s="152" t="s">
        <v>489</v>
      </c>
      <c r="C60" s="153">
        <v>181235238.99999994</v>
      </c>
    </row>
    <row r="61" spans="1:3">
      <c r="A61" s="152">
        <v>22315</v>
      </c>
      <c r="B61" s="152" t="s">
        <v>490</v>
      </c>
      <c r="C61" s="153">
        <v>605146111.7299999</v>
      </c>
    </row>
    <row r="62" spans="1:3">
      <c r="A62" s="152">
        <v>22319</v>
      </c>
      <c r="B62" s="152" t="s">
        <v>491</v>
      </c>
      <c r="C62" s="153">
        <v>111093282.31</v>
      </c>
    </row>
    <row r="63" spans="1:3" s="151" customFormat="1">
      <c r="A63" s="149">
        <v>22400</v>
      </c>
      <c r="B63" s="149" t="s">
        <v>492</v>
      </c>
      <c r="C63" s="150">
        <v>9006026975.1100006</v>
      </c>
    </row>
    <row r="64" spans="1:3" s="151" customFormat="1">
      <c r="A64" s="149">
        <v>22410</v>
      </c>
      <c r="B64" s="149" t="s">
        <v>493</v>
      </c>
      <c r="C64" s="150">
        <v>9006026975.1100006</v>
      </c>
    </row>
    <row r="65" spans="1:3">
      <c r="A65" s="152">
        <v>22411</v>
      </c>
      <c r="B65" s="152" t="s">
        <v>494</v>
      </c>
      <c r="C65" s="153">
        <v>2550122938.2799997</v>
      </c>
    </row>
    <row r="66" spans="1:3">
      <c r="A66" s="152">
        <v>22412</v>
      </c>
      <c r="B66" s="152" t="s">
        <v>495</v>
      </c>
      <c r="C66" s="153">
        <v>161242036.27999997</v>
      </c>
    </row>
    <row r="67" spans="1:3">
      <c r="A67" s="152">
        <v>22413</v>
      </c>
      <c r="B67" s="152" t="s">
        <v>496</v>
      </c>
      <c r="C67" s="153">
        <v>5442071468.0900002</v>
      </c>
    </row>
    <row r="68" spans="1:3">
      <c r="A68" s="152">
        <v>22419</v>
      </c>
      <c r="B68" s="152" t="s">
        <v>497</v>
      </c>
      <c r="C68" s="153">
        <v>852590532.46000028</v>
      </c>
    </row>
    <row r="69" spans="1:3" s="151" customFormat="1">
      <c r="A69" s="149">
        <v>22500</v>
      </c>
      <c r="B69" s="149" t="s">
        <v>498</v>
      </c>
      <c r="C69" s="150">
        <v>11495822289.929998</v>
      </c>
    </row>
    <row r="70" spans="1:3" s="151" customFormat="1">
      <c r="A70" s="149">
        <v>22510</v>
      </c>
      <c r="B70" s="149" t="s">
        <v>499</v>
      </c>
      <c r="C70" s="150">
        <v>1798219559.8899999</v>
      </c>
    </row>
    <row r="71" spans="1:3">
      <c r="A71" s="152">
        <v>22511</v>
      </c>
      <c r="B71" s="152" t="s">
        <v>500</v>
      </c>
      <c r="C71" s="153">
        <v>691644368.31000006</v>
      </c>
    </row>
    <row r="72" spans="1:3">
      <c r="A72" s="152">
        <v>22512</v>
      </c>
      <c r="B72" s="152" t="s">
        <v>501</v>
      </c>
      <c r="C72" s="153">
        <v>1106575191.5799999</v>
      </c>
    </row>
    <row r="73" spans="1:3" s="151" customFormat="1">
      <c r="A73" s="149">
        <v>22520</v>
      </c>
      <c r="B73" s="149" t="s">
        <v>502</v>
      </c>
      <c r="C73" s="150">
        <v>9697602730.039999</v>
      </c>
    </row>
    <row r="74" spans="1:3">
      <c r="A74" s="152">
        <v>22521</v>
      </c>
      <c r="B74" s="152" t="s">
        <v>503</v>
      </c>
      <c r="C74" s="153">
        <v>940914138.4199996</v>
      </c>
    </row>
    <row r="75" spans="1:3">
      <c r="A75" s="152">
        <v>22522</v>
      </c>
      <c r="B75" s="152" t="s">
        <v>504</v>
      </c>
      <c r="C75" s="153">
        <v>8382426787.4399996</v>
      </c>
    </row>
    <row r="76" spans="1:3">
      <c r="A76" s="152">
        <v>22529</v>
      </c>
      <c r="B76" s="152" t="s">
        <v>505</v>
      </c>
      <c r="C76" s="153">
        <v>374261804.18000001</v>
      </c>
    </row>
    <row r="77" spans="1:3" s="151" customFormat="1">
      <c r="A77" s="149">
        <v>22600</v>
      </c>
      <c r="B77" s="149" t="s">
        <v>506</v>
      </c>
      <c r="C77" s="150">
        <v>2149734908.1799998</v>
      </c>
    </row>
    <row r="78" spans="1:3" s="151" customFormat="1">
      <c r="A78" s="149">
        <v>22610</v>
      </c>
      <c r="B78" s="149" t="s">
        <v>506</v>
      </c>
      <c r="C78" s="150">
        <v>2149734908.1799998</v>
      </c>
    </row>
    <row r="79" spans="1:3">
      <c r="A79" s="152">
        <v>22611</v>
      </c>
      <c r="B79" s="152" t="s">
        <v>507</v>
      </c>
      <c r="C79" s="153">
        <v>1002254710.3700001</v>
      </c>
    </row>
    <row r="80" spans="1:3">
      <c r="A80" s="152">
        <v>22612</v>
      </c>
      <c r="B80" s="152" t="s">
        <v>508</v>
      </c>
      <c r="C80" s="153">
        <v>1085347071.2599998</v>
      </c>
    </row>
    <row r="81" spans="1:3">
      <c r="A81" s="152">
        <v>22613</v>
      </c>
      <c r="B81" s="152" t="s">
        <v>509</v>
      </c>
      <c r="C81" s="153">
        <v>7818426.0499999998</v>
      </c>
    </row>
    <row r="82" spans="1:3">
      <c r="A82" s="152">
        <v>22619</v>
      </c>
      <c r="B82" s="152" t="s">
        <v>510</v>
      </c>
      <c r="C82" s="153">
        <v>54314700.5</v>
      </c>
    </row>
    <row r="83" spans="1:3" s="151" customFormat="1">
      <c r="A83" s="149">
        <v>22700</v>
      </c>
      <c r="B83" s="149" t="s">
        <v>511</v>
      </c>
      <c r="C83" s="150">
        <v>2410825136.6199999</v>
      </c>
    </row>
    <row r="84" spans="1:3" s="151" customFormat="1">
      <c r="A84" s="149">
        <v>22710</v>
      </c>
      <c r="B84" s="149" t="s">
        <v>512</v>
      </c>
      <c r="C84" s="150">
        <v>2410825136.6199999</v>
      </c>
    </row>
    <row r="85" spans="1:3">
      <c r="A85" s="152">
        <v>22711</v>
      </c>
      <c r="B85" s="152" t="s">
        <v>511</v>
      </c>
      <c r="C85" s="153">
        <v>2410825136.6199999</v>
      </c>
    </row>
    <row r="86" spans="1:3" s="151" customFormat="1">
      <c r="A86" s="149">
        <v>24000</v>
      </c>
      <c r="B86" s="149" t="s">
        <v>513</v>
      </c>
      <c r="C86" s="150">
        <v>34741112552.919998</v>
      </c>
    </row>
    <row r="87" spans="1:3" s="151" customFormat="1">
      <c r="A87" s="149">
        <v>24100</v>
      </c>
      <c r="B87" s="149" t="s">
        <v>514</v>
      </c>
      <c r="C87" s="150">
        <v>6280550019.5900002</v>
      </c>
    </row>
    <row r="88" spans="1:3" s="151" customFormat="1">
      <c r="A88" s="149">
        <v>24110</v>
      </c>
      <c r="B88" s="149" t="s">
        <v>514</v>
      </c>
      <c r="C88" s="150">
        <v>6280550019.5900002</v>
      </c>
    </row>
    <row r="89" spans="1:3">
      <c r="A89" s="152">
        <v>24111</v>
      </c>
      <c r="B89" s="152" t="s">
        <v>515</v>
      </c>
      <c r="C89" s="153">
        <v>6280550019.5900002</v>
      </c>
    </row>
    <row r="90" spans="1:3" s="151" customFormat="1">
      <c r="A90" s="149">
        <v>24200</v>
      </c>
      <c r="B90" s="149" t="s">
        <v>516</v>
      </c>
      <c r="C90" s="150">
        <v>28460562533.329998</v>
      </c>
    </row>
    <row r="91" spans="1:3" s="151" customFormat="1">
      <c r="A91" s="149">
        <v>24210</v>
      </c>
      <c r="B91" s="149" t="s">
        <v>516</v>
      </c>
      <c r="C91" s="150">
        <v>28460562533.329998</v>
      </c>
    </row>
    <row r="92" spans="1:3">
      <c r="A92" s="152">
        <v>24211</v>
      </c>
      <c r="B92" s="152" t="s">
        <v>517</v>
      </c>
      <c r="C92" s="153">
        <v>28460562533.329998</v>
      </c>
    </row>
    <row r="93" spans="1:3" s="151" customFormat="1">
      <c r="A93" s="149">
        <v>25000</v>
      </c>
      <c r="B93" s="149" t="s">
        <v>518</v>
      </c>
      <c r="C93" s="150">
        <v>1267489505.5600002</v>
      </c>
    </row>
    <row r="94" spans="1:3" s="151" customFormat="1">
      <c r="A94" s="149">
        <v>25100</v>
      </c>
      <c r="B94" s="149" t="s">
        <v>519</v>
      </c>
      <c r="C94" s="150">
        <v>1146190277.4000001</v>
      </c>
    </row>
    <row r="95" spans="1:3" s="151" customFormat="1">
      <c r="A95" s="149">
        <v>25110</v>
      </c>
      <c r="B95" s="149" t="s">
        <v>520</v>
      </c>
      <c r="C95" s="150">
        <v>1146190277.4000001</v>
      </c>
    </row>
    <row r="96" spans="1:3">
      <c r="A96" s="152">
        <v>25111</v>
      </c>
      <c r="B96" s="152" t="s">
        <v>521</v>
      </c>
      <c r="C96" s="153">
        <v>500778804.5</v>
      </c>
    </row>
    <row r="97" spans="1:3">
      <c r="A97" s="152">
        <v>25112</v>
      </c>
      <c r="B97" s="152" t="s">
        <v>522</v>
      </c>
      <c r="C97" s="153">
        <v>645411472.89999998</v>
      </c>
    </row>
    <row r="98" spans="1:3" s="151" customFormat="1">
      <c r="A98" s="149">
        <v>25200</v>
      </c>
      <c r="B98" s="149" t="s">
        <v>523</v>
      </c>
      <c r="C98" s="150">
        <v>107999228.16</v>
      </c>
    </row>
    <row r="99" spans="1:3" s="151" customFormat="1">
      <c r="A99" s="149">
        <v>25210</v>
      </c>
      <c r="B99" s="149" t="s">
        <v>524</v>
      </c>
      <c r="C99" s="150">
        <v>107999228.16</v>
      </c>
    </row>
    <row r="100" spans="1:3">
      <c r="A100" s="152">
        <v>25211</v>
      </c>
      <c r="B100" s="152" t="s">
        <v>525</v>
      </c>
      <c r="C100" s="153">
        <v>12999228.16</v>
      </c>
    </row>
    <row r="101" spans="1:3">
      <c r="A101" s="152">
        <v>25212</v>
      </c>
      <c r="B101" s="152" t="s">
        <v>526</v>
      </c>
      <c r="C101" s="153">
        <v>95000000</v>
      </c>
    </row>
    <row r="102" spans="1:3" s="151" customFormat="1">
      <c r="A102" s="149">
        <v>25300</v>
      </c>
      <c r="B102" s="149" t="s">
        <v>527</v>
      </c>
      <c r="C102" s="150">
        <v>13300000</v>
      </c>
    </row>
    <row r="103" spans="1:3" s="151" customFormat="1">
      <c r="A103" s="149">
        <v>25310</v>
      </c>
      <c r="B103" s="149" t="s">
        <v>528</v>
      </c>
      <c r="C103" s="150">
        <v>13300000</v>
      </c>
    </row>
    <row r="104" spans="1:3">
      <c r="A104" s="152">
        <v>25315</v>
      </c>
      <c r="B104" s="152" t="s">
        <v>529</v>
      </c>
      <c r="C104" s="153">
        <v>13300000</v>
      </c>
    </row>
    <row r="105" spans="1:3" s="151" customFormat="1">
      <c r="A105" s="149">
        <v>26000</v>
      </c>
      <c r="B105" s="149" t="s">
        <v>530</v>
      </c>
      <c r="C105" s="150">
        <v>495437994940</v>
      </c>
    </row>
    <row r="106" spans="1:3" s="151" customFormat="1">
      <c r="A106" s="149">
        <v>26200</v>
      </c>
      <c r="B106" s="149" t="s">
        <v>531</v>
      </c>
      <c r="C106" s="150">
        <v>258720073.84</v>
      </c>
    </row>
    <row r="107" spans="1:3" s="151" customFormat="1">
      <c r="A107" s="149">
        <v>26210</v>
      </c>
      <c r="B107" s="149" t="s">
        <v>532</v>
      </c>
      <c r="C107" s="150">
        <v>258720073.84</v>
      </c>
    </row>
    <row r="108" spans="1:3">
      <c r="A108" s="152">
        <v>26211</v>
      </c>
      <c r="B108" s="152" t="s">
        <v>533</v>
      </c>
      <c r="C108" s="153">
        <v>258720073.84</v>
      </c>
    </row>
    <row r="109" spans="1:3" s="151" customFormat="1">
      <c r="A109" s="149">
        <v>26300</v>
      </c>
      <c r="B109" s="149" t="s">
        <v>534</v>
      </c>
      <c r="C109" s="150">
        <v>397105595956.91022</v>
      </c>
    </row>
    <row r="110" spans="1:3" s="151" customFormat="1">
      <c r="A110" s="149">
        <v>26310</v>
      </c>
      <c r="B110" s="149" t="s">
        <v>535</v>
      </c>
      <c r="C110" s="150">
        <v>881733588.67000031</v>
      </c>
    </row>
    <row r="111" spans="1:3">
      <c r="A111" s="152">
        <v>26311</v>
      </c>
      <c r="B111" s="152" t="s">
        <v>536</v>
      </c>
      <c r="C111" s="153">
        <v>842971658.27000034</v>
      </c>
    </row>
    <row r="112" spans="1:3">
      <c r="A112" s="152">
        <v>26312</v>
      </c>
      <c r="B112" s="152" t="s">
        <v>537</v>
      </c>
      <c r="C112" s="153">
        <v>38761930.399999999</v>
      </c>
    </row>
    <row r="113" spans="1:3" s="151" customFormat="1">
      <c r="A113" s="149">
        <v>26320</v>
      </c>
      <c r="B113" s="149" t="s">
        <v>538</v>
      </c>
      <c r="C113" s="150">
        <v>1701609613.55</v>
      </c>
    </row>
    <row r="114" spans="1:3">
      <c r="A114" s="152">
        <v>26322</v>
      </c>
      <c r="B114" s="152" t="s">
        <v>539</v>
      </c>
      <c r="C114" s="153">
        <v>1701609613.55</v>
      </c>
    </row>
    <row r="115" spans="1:3" s="151" customFormat="1">
      <c r="A115" s="149">
        <v>26330</v>
      </c>
      <c r="B115" s="149" t="s">
        <v>540</v>
      </c>
      <c r="C115" s="150">
        <v>394522252754.69025</v>
      </c>
    </row>
    <row r="116" spans="1:3">
      <c r="A116" s="152">
        <v>26331</v>
      </c>
      <c r="B116" s="152" t="s">
        <v>541</v>
      </c>
      <c r="C116" s="153">
        <v>145168273937.60001</v>
      </c>
    </row>
    <row r="117" spans="1:3">
      <c r="A117" s="152">
        <v>26332</v>
      </c>
      <c r="B117" s="152" t="s">
        <v>542</v>
      </c>
      <c r="C117" s="153">
        <v>230127472468.91025</v>
      </c>
    </row>
    <row r="118" spans="1:3">
      <c r="A118" s="152">
        <v>26333</v>
      </c>
      <c r="B118" s="152" t="s">
        <v>543</v>
      </c>
      <c r="C118" s="153">
        <v>8949149306.4799995</v>
      </c>
    </row>
    <row r="119" spans="1:3">
      <c r="A119" s="152">
        <v>26334</v>
      </c>
      <c r="B119" s="152" t="s">
        <v>544</v>
      </c>
      <c r="C119" s="153">
        <v>10277357041.699999</v>
      </c>
    </row>
    <row r="120" spans="1:3" s="151" customFormat="1">
      <c r="A120" s="149">
        <v>26400</v>
      </c>
      <c r="B120" s="149" t="s">
        <v>545</v>
      </c>
      <c r="C120" s="150">
        <f>C121+C125</f>
        <v>98073678909.589996</v>
      </c>
    </row>
    <row r="121" spans="1:3" s="151" customFormat="1">
      <c r="A121" s="149">
        <v>26410</v>
      </c>
      <c r="B121" s="149" t="s">
        <v>546</v>
      </c>
      <c r="C121" s="150">
        <v>49880282659.149994</v>
      </c>
    </row>
    <row r="122" spans="1:3">
      <c r="A122" s="152">
        <v>26411</v>
      </c>
      <c r="B122" s="152" t="s">
        <v>547</v>
      </c>
      <c r="C122" s="153">
        <v>3070034861.3399997</v>
      </c>
    </row>
    <row r="123" spans="1:3">
      <c r="A123" s="152">
        <v>26412</v>
      </c>
      <c r="B123" s="152" t="s">
        <v>548</v>
      </c>
      <c r="C123" s="153">
        <v>39797378571.869995</v>
      </c>
    </row>
    <row r="124" spans="1:3">
      <c r="A124" s="152">
        <v>26413</v>
      </c>
      <c r="B124" s="152" t="s">
        <v>549</v>
      </c>
      <c r="C124" s="153">
        <v>7012869225.9399996</v>
      </c>
    </row>
    <row r="125" spans="1:3" s="151" customFormat="1">
      <c r="A125" s="149">
        <v>26420</v>
      </c>
      <c r="B125" s="149" t="s">
        <v>550</v>
      </c>
      <c r="C125" s="150">
        <v>48193396250.439995</v>
      </c>
    </row>
    <row r="126" spans="1:3">
      <c r="A126" s="152">
        <v>26421</v>
      </c>
      <c r="B126" s="152" t="s">
        <v>551</v>
      </c>
      <c r="C126" s="153">
        <v>7007272845.8599997</v>
      </c>
    </row>
    <row r="127" spans="1:3">
      <c r="A127" s="152">
        <v>26422</v>
      </c>
      <c r="B127" s="152" t="s">
        <v>552</v>
      </c>
      <c r="C127" s="153">
        <v>18209147305.479996</v>
      </c>
    </row>
    <row r="128" spans="1:3">
      <c r="A128" s="152">
        <v>26423</v>
      </c>
      <c r="B128" s="152" t="s">
        <v>553</v>
      </c>
      <c r="C128" s="153">
        <v>22976976099.099998</v>
      </c>
    </row>
    <row r="129" spans="1:3" s="151" customFormat="1">
      <c r="A129" s="149">
        <v>27000</v>
      </c>
      <c r="B129" s="149" t="s">
        <v>554</v>
      </c>
      <c r="C129" s="150">
        <v>156492749348.06</v>
      </c>
    </row>
    <row r="130" spans="1:3" s="151" customFormat="1">
      <c r="A130" s="149">
        <v>27100</v>
      </c>
      <c r="B130" s="149" t="s">
        <v>555</v>
      </c>
      <c r="C130" s="150">
        <v>77908952875.269974</v>
      </c>
    </row>
    <row r="131" spans="1:3" s="151" customFormat="1">
      <c r="A131" s="149">
        <v>27110</v>
      </c>
      <c r="B131" s="149" t="s">
        <v>555</v>
      </c>
      <c r="C131" s="150">
        <v>77908952875.269974</v>
      </c>
    </row>
    <row r="132" spans="1:3">
      <c r="A132" s="152">
        <v>27111</v>
      </c>
      <c r="B132" s="152" t="s">
        <v>555</v>
      </c>
      <c r="C132" s="153">
        <v>70035194839.789978</v>
      </c>
    </row>
    <row r="133" spans="1:3">
      <c r="A133" s="152">
        <v>27112</v>
      </c>
      <c r="B133" s="152" t="s">
        <v>556</v>
      </c>
      <c r="C133" s="153">
        <v>7873758035.4799995</v>
      </c>
    </row>
    <row r="134" spans="1:3" s="151" customFormat="1">
      <c r="A134" s="149">
        <v>27200</v>
      </c>
      <c r="B134" s="149" t="s">
        <v>557</v>
      </c>
      <c r="C134" s="150">
        <v>9374631957.8800011</v>
      </c>
    </row>
    <row r="135" spans="1:3" s="151" customFormat="1">
      <c r="A135" s="149">
        <v>27210</v>
      </c>
      <c r="B135" s="149" t="s">
        <v>558</v>
      </c>
      <c r="C135" s="150">
        <v>9374631957.8800011</v>
      </c>
    </row>
    <row r="136" spans="1:3">
      <c r="A136" s="152">
        <v>27211</v>
      </c>
      <c r="B136" s="152" t="s">
        <v>559</v>
      </c>
      <c r="C136" s="153">
        <v>663674015</v>
      </c>
    </row>
    <row r="137" spans="1:3">
      <c r="A137" s="152">
        <v>27212</v>
      </c>
      <c r="B137" s="152" t="s">
        <v>560</v>
      </c>
      <c r="C137" s="153">
        <v>147330946</v>
      </c>
    </row>
    <row r="138" spans="1:3">
      <c r="A138" s="152">
        <v>27213</v>
      </c>
      <c r="B138" s="152" t="s">
        <v>561</v>
      </c>
      <c r="C138" s="153">
        <v>8563626996.8800001</v>
      </c>
    </row>
    <row r="139" spans="1:3" s="151" customFormat="1">
      <c r="A139" s="149">
        <v>27300</v>
      </c>
      <c r="B139" s="149" t="s">
        <v>562</v>
      </c>
      <c r="C139" s="150">
        <v>69209164514.910004</v>
      </c>
    </row>
    <row r="140" spans="1:3" s="151" customFormat="1">
      <c r="A140" s="149">
        <v>27310</v>
      </c>
      <c r="B140" s="149" t="s">
        <v>563</v>
      </c>
      <c r="C140" s="150">
        <v>69209164514.910004</v>
      </c>
    </row>
    <row r="141" spans="1:3">
      <c r="A141" s="152">
        <v>27311</v>
      </c>
      <c r="B141" s="152" t="s">
        <v>564</v>
      </c>
      <c r="C141" s="153">
        <v>55869006695.040001</v>
      </c>
    </row>
    <row r="142" spans="1:3">
      <c r="A142" s="152">
        <v>27312</v>
      </c>
      <c r="B142" s="152" t="s">
        <v>565</v>
      </c>
      <c r="C142" s="153">
        <v>602078726.49000001</v>
      </c>
    </row>
    <row r="143" spans="1:3">
      <c r="A143" s="152">
        <v>27313</v>
      </c>
      <c r="B143" s="152" t="s">
        <v>566</v>
      </c>
      <c r="C143" s="153">
        <v>5367797375.7199993</v>
      </c>
    </row>
    <row r="144" spans="1:3">
      <c r="A144" s="152">
        <v>27314</v>
      </c>
      <c r="B144" s="152" t="s">
        <v>567</v>
      </c>
      <c r="C144" s="153">
        <v>7358571717.6600008</v>
      </c>
    </row>
    <row r="145" spans="1:3">
      <c r="A145" s="152">
        <v>27315</v>
      </c>
      <c r="B145" s="152" t="s">
        <v>568</v>
      </c>
      <c r="C145" s="153">
        <v>11710000</v>
      </c>
    </row>
    <row r="146" spans="1:3" s="151" customFormat="1">
      <c r="A146" s="149">
        <v>28000</v>
      </c>
      <c r="B146" s="149" t="s">
        <v>569</v>
      </c>
      <c r="C146" s="150">
        <v>2276455492.6900005</v>
      </c>
    </row>
    <row r="147" spans="1:3" s="151" customFormat="1">
      <c r="A147" s="149">
        <v>28100</v>
      </c>
      <c r="B147" s="149" t="s">
        <v>570</v>
      </c>
      <c r="C147" s="150">
        <v>2188784290.9800005</v>
      </c>
    </row>
    <row r="148" spans="1:3" s="151" customFormat="1">
      <c r="A148" s="149">
        <v>28140</v>
      </c>
      <c r="B148" s="149" t="s">
        <v>571</v>
      </c>
      <c r="C148" s="150">
        <v>2188784290.9800005</v>
      </c>
    </row>
    <row r="149" spans="1:3">
      <c r="A149" s="152">
        <v>28141</v>
      </c>
      <c r="B149" s="152" t="s">
        <v>572</v>
      </c>
      <c r="C149" s="153">
        <v>7175470.1200000001</v>
      </c>
    </row>
    <row r="150" spans="1:3">
      <c r="A150" s="152">
        <v>28142</v>
      </c>
      <c r="B150" s="152" t="s">
        <v>573</v>
      </c>
      <c r="C150" s="153">
        <v>2047349809.8200004</v>
      </c>
    </row>
    <row r="151" spans="1:3">
      <c r="A151" s="152">
        <v>28143</v>
      </c>
      <c r="B151" s="152" t="s">
        <v>574</v>
      </c>
      <c r="C151" s="153">
        <v>93650552.290000007</v>
      </c>
    </row>
    <row r="152" spans="1:3">
      <c r="A152" s="152">
        <v>28149</v>
      </c>
      <c r="B152" s="152" t="s">
        <v>575</v>
      </c>
      <c r="C152" s="153">
        <v>40608458.75</v>
      </c>
    </row>
    <row r="153" spans="1:3" s="151" customFormat="1">
      <c r="A153" s="149">
        <v>28200</v>
      </c>
      <c r="B153" s="149" t="s">
        <v>576</v>
      </c>
      <c r="C153" s="150">
        <v>87658001.710000008</v>
      </c>
    </row>
    <row r="154" spans="1:3" s="151" customFormat="1">
      <c r="A154" s="149">
        <v>28210</v>
      </c>
      <c r="B154" s="149" t="s">
        <v>576</v>
      </c>
      <c r="C154" s="150">
        <v>87658001.710000008</v>
      </c>
    </row>
    <row r="155" spans="1:3">
      <c r="A155" s="152">
        <v>28211</v>
      </c>
      <c r="B155" s="152" t="s">
        <v>577</v>
      </c>
      <c r="C155" s="153">
        <v>52435371.5</v>
      </c>
    </row>
    <row r="156" spans="1:3">
      <c r="A156" s="152">
        <v>28212</v>
      </c>
      <c r="B156" s="152" t="s">
        <v>578</v>
      </c>
      <c r="C156" s="153">
        <v>35076630.210000001</v>
      </c>
    </row>
    <row r="157" spans="1:3">
      <c r="A157" s="152">
        <v>28219</v>
      </c>
      <c r="B157" s="152" t="s">
        <v>579</v>
      </c>
      <c r="C157" s="153">
        <v>146000</v>
      </c>
    </row>
    <row r="158" spans="1:3" s="151" customFormat="1">
      <c r="A158" s="149">
        <v>28900</v>
      </c>
      <c r="B158" s="149" t="s">
        <v>580</v>
      </c>
      <c r="C158" s="150">
        <v>13200</v>
      </c>
    </row>
    <row r="159" spans="1:3" s="151" customFormat="1">
      <c r="A159" s="149">
        <v>28910</v>
      </c>
      <c r="B159" s="149" t="s">
        <v>580</v>
      </c>
      <c r="C159" s="150">
        <v>13200</v>
      </c>
    </row>
    <row r="160" spans="1:3">
      <c r="A160" s="152">
        <v>28911</v>
      </c>
      <c r="B160" s="152" t="s">
        <v>581</v>
      </c>
      <c r="C160" s="153">
        <v>13200</v>
      </c>
    </row>
    <row r="161" spans="1:3" s="151" customFormat="1">
      <c r="A161" s="149">
        <v>31000</v>
      </c>
      <c r="B161" s="149" t="s">
        <v>582</v>
      </c>
      <c r="C161" s="150">
        <v>228836092561.75998</v>
      </c>
    </row>
    <row r="162" spans="1:3" s="151" customFormat="1">
      <c r="A162" s="149">
        <v>31100</v>
      </c>
      <c r="B162" s="149" t="s">
        <v>583</v>
      </c>
      <c r="C162" s="150">
        <v>220035487810.81998</v>
      </c>
    </row>
    <row r="163" spans="1:3" s="151" customFormat="1">
      <c r="A163" s="149">
        <v>31110</v>
      </c>
      <c r="B163" s="149" t="s">
        <v>584</v>
      </c>
      <c r="C163" s="150">
        <v>47188778331.159973</v>
      </c>
    </row>
    <row r="164" spans="1:3">
      <c r="A164" s="152">
        <v>31111</v>
      </c>
      <c r="B164" s="152" t="s">
        <v>585</v>
      </c>
      <c r="C164" s="153">
        <v>20538803.670000002</v>
      </c>
    </row>
    <row r="165" spans="1:3">
      <c r="A165" s="152">
        <v>31112</v>
      </c>
      <c r="B165" s="152" t="s">
        <v>586</v>
      </c>
      <c r="C165" s="153">
        <v>47153916952.11998</v>
      </c>
    </row>
    <row r="166" spans="1:3">
      <c r="A166" s="152">
        <v>31113</v>
      </c>
      <c r="B166" s="152" t="s">
        <v>587</v>
      </c>
      <c r="C166" s="153">
        <v>11344563.24</v>
      </c>
    </row>
    <row r="167" spans="1:3">
      <c r="A167" s="152">
        <v>31114</v>
      </c>
      <c r="B167" s="152" t="s">
        <v>588</v>
      </c>
      <c r="C167" s="153">
        <v>2978012.13</v>
      </c>
    </row>
    <row r="168" spans="1:3" s="151" customFormat="1">
      <c r="A168" s="149">
        <v>31120</v>
      </c>
      <c r="B168" s="149" t="s">
        <v>589</v>
      </c>
      <c r="C168" s="150">
        <v>12500358106.450001</v>
      </c>
    </row>
    <row r="169" spans="1:3">
      <c r="A169" s="152">
        <v>31121</v>
      </c>
      <c r="B169" s="152" t="s">
        <v>590</v>
      </c>
      <c r="C169" s="153">
        <v>1352186471.77</v>
      </c>
    </row>
    <row r="170" spans="1:3">
      <c r="A170" s="152">
        <v>31122</v>
      </c>
      <c r="B170" s="152" t="s">
        <v>591</v>
      </c>
      <c r="C170" s="153">
        <v>10152684753.619999</v>
      </c>
    </row>
    <row r="171" spans="1:3">
      <c r="A171" s="152">
        <v>31123</v>
      </c>
      <c r="B171" s="152" t="s">
        <v>592</v>
      </c>
      <c r="C171" s="153">
        <v>995486881.0600009</v>
      </c>
    </row>
    <row r="172" spans="1:3" s="151" customFormat="1">
      <c r="A172" s="149">
        <v>31130</v>
      </c>
      <c r="B172" s="149" t="s">
        <v>593</v>
      </c>
      <c r="C172" s="150">
        <v>942960118.76999998</v>
      </c>
    </row>
    <row r="173" spans="1:3">
      <c r="A173" s="152">
        <v>31131</v>
      </c>
      <c r="B173" s="152" t="s">
        <v>594</v>
      </c>
      <c r="C173" s="153">
        <v>10118377.690000001</v>
      </c>
    </row>
    <row r="174" spans="1:3">
      <c r="A174" s="152">
        <v>31132</v>
      </c>
      <c r="B174" s="152" t="s">
        <v>595</v>
      </c>
      <c r="C174" s="153">
        <v>30894877</v>
      </c>
    </row>
    <row r="175" spans="1:3">
      <c r="A175" s="152">
        <v>31134</v>
      </c>
      <c r="B175" s="152" t="s">
        <v>596</v>
      </c>
      <c r="C175" s="153">
        <v>792403356.37</v>
      </c>
    </row>
    <row r="176" spans="1:3">
      <c r="A176" s="152">
        <v>31135</v>
      </c>
      <c r="B176" s="152" t="s">
        <v>597</v>
      </c>
      <c r="C176" s="153">
        <v>109543507.70999999</v>
      </c>
    </row>
    <row r="177" spans="1:3" s="151" customFormat="1">
      <c r="A177" s="149">
        <v>31140</v>
      </c>
      <c r="B177" s="149" t="s">
        <v>598</v>
      </c>
      <c r="C177" s="150">
        <v>2037428672</v>
      </c>
    </row>
    <row r="178" spans="1:3">
      <c r="A178" s="152">
        <v>31141</v>
      </c>
      <c r="B178" s="152" t="s">
        <v>599</v>
      </c>
      <c r="C178" s="153">
        <v>2037428672</v>
      </c>
    </row>
    <row r="179" spans="1:3" s="151" customFormat="1">
      <c r="A179" s="149">
        <v>31150</v>
      </c>
      <c r="B179" s="149" t="s">
        <v>600</v>
      </c>
      <c r="C179" s="150">
        <v>145847300442.72</v>
      </c>
    </row>
    <row r="180" spans="1:3">
      <c r="A180" s="152">
        <v>31151</v>
      </c>
      <c r="B180" s="152" t="s">
        <v>601</v>
      </c>
      <c r="C180" s="153">
        <v>92608581665.430023</v>
      </c>
    </row>
    <row r="181" spans="1:3">
      <c r="A181" s="152">
        <v>31152</v>
      </c>
      <c r="B181" s="152" t="s">
        <v>602</v>
      </c>
      <c r="C181" s="153">
        <v>3929848560.0500002</v>
      </c>
    </row>
    <row r="182" spans="1:3">
      <c r="A182" s="152">
        <v>31153</v>
      </c>
      <c r="B182" s="152" t="s">
        <v>603</v>
      </c>
      <c r="C182" s="153">
        <v>30901553.219999999</v>
      </c>
    </row>
    <row r="183" spans="1:3">
      <c r="A183" s="152">
        <v>31154</v>
      </c>
      <c r="B183" s="152" t="s">
        <v>604</v>
      </c>
      <c r="C183" s="153">
        <v>7714380778.9800005</v>
      </c>
    </row>
    <row r="184" spans="1:3">
      <c r="A184" s="152">
        <v>31155</v>
      </c>
      <c r="B184" s="152" t="s">
        <v>605</v>
      </c>
      <c r="C184" s="153">
        <v>9477552017.3500004</v>
      </c>
    </row>
    <row r="185" spans="1:3">
      <c r="A185" s="152">
        <v>31156</v>
      </c>
      <c r="B185" s="152" t="s">
        <v>606</v>
      </c>
      <c r="C185" s="153">
        <v>9687179754.6399975</v>
      </c>
    </row>
    <row r="186" spans="1:3">
      <c r="A186" s="152">
        <v>31157</v>
      </c>
      <c r="B186" s="152" t="s">
        <v>607</v>
      </c>
      <c r="C186" s="153">
        <v>1141278480.9000003</v>
      </c>
    </row>
    <row r="187" spans="1:3">
      <c r="A187" s="152">
        <v>31158</v>
      </c>
      <c r="B187" s="152" t="s">
        <v>608</v>
      </c>
      <c r="C187" s="153">
        <v>2693040000.7600002</v>
      </c>
    </row>
    <row r="188" spans="1:3">
      <c r="A188" s="152">
        <v>31159</v>
      </c>
      <c r="B188" s="152" t="s">
        <v>609</v>
      </c>
      <c r="C188" s="153">
        <v>18564537631.389996</v>
      </c>
    </row>
    <row r="189" spans="1:3" s="151" customFormat="1">
      <c r="A189" s="149">
        <v>31160</v>
      </c>
      <c r="B189" s="149" t="s">
        <v>610</v>
      </c>
      <c r="C189" s="150">
        <v>503695034.24999994</v>
      </c>
    </row>
    <row r="190" spans="1:3">
      <c r="A190" s="152">
        <v>31161</v>
      </c>
      <c r="B190" s="152" t="s">
        <v>611</v>
      </c>
      <c r="C190" s="153">
        <v>503695034.24999994</v>
      </c>
    </row>
    <row r="191" spans="1:3" s="151" customFormat="1">
      <c r="A191" s="149">
        <v>31170</v>
      </c>
      <c r="B191" s="149" t="s">
        <v>612</v>
      </c>
      <c r="C191" s="150">
        <v>11014967105.470001</v>
      </c>
    </row>
    <row r="192" spans="1:3">
      <c r="A192" s="152">
        <v>31171</v>
      </c>
      <c r="B192" s="152" t="s">
        <v>613</v>
      </c>
      <c r="C192" s="153">
        <v>3211804304.6199994</v>
      </c>
    </row>
    <row r="193" spans="1:3">
      <c r="A193" s="152">
        <v>31172</v>
      </c>
      <c r="B193" s="152" t="s">
        <v>614</v>
      </c>
      <c r="C193" s="153">
        <v>7803162800.8500013</v>
      </c>
    </row>
    <row r="194" spans="1:3" s="151" customFormat="1">
      <c r="A194" s="149">
        <v>31400</v>
      </c>
      <c r="B194" s="149" t="s">
        <v>615</v>
      </c>
      <c r="C194" s="150">
        <v>8794135635.9400005</v>
      </c>
    </row>
    <row r="195" spans="1:3" s="151" customFormat="1">
      <c r="A195" s="149">
        <v>31410</v>
      </c>
      <c r="B195" s="149" t="s">
        <v>616</v>
      </c>
      <c r="C195" s="150">
        <v>8794135635.9400005</v>
      </c>
    </row>
    <row r="196" spans="1:3">
      <c r="A196" s="152">
        <v>31411</v>
      </c>
      <c r="B196" s="152" t="s">
        <v>617</v>
      </c>
      <c r="C196" s="153">
        <v>8793385315.9400005</v>
      </c>
    </row>
    <row r="197" spans="1:3">
      <c r="A197" s="152">
        <v>31441</v>
      </c>
      <c r="B197" s="152" t="s">
        <v>618</v>
      </c>
      <c r="C197" s="153">
        <v>750320</v>
      </c>
    </row>
    <row r="198" spans="1:3" s="151" customFormat="1">
      <c r="A198" s="149">
        <v>31500</v>
      </c>
      <c r="B198" s="149" t="s">
        <v>619</v>
      </c>
      <c r="C198" s="150">
        <v>6469115</v>
      </c>
    </row>
    <row r="199" spans="1:3" s="151" customFormat="1">
      <c r="A199" s="149">
        <v>31510</v>
      </c>
      <c r="B199" s="149" t="s">
        <v>619</v>
      </c>
      <c r="C199" s="150">
        <v>6469115</v>
      </c>
    </row>
    <row r="200" spans="1:3">
      <c r="A200" s="152">
        <v>31511</v>
      </c>
      <c r="B200" s="152" t="s">
        <v>620</v>
      </c>
      <c r="C200" s="153">
        <v>6469115</v>
      </c>
    </row>
    <row r="201" spans="1:3" s="151" customFormat="1">
      <c r="A201" s="149">
        <v>32000</v>
      </c>
      <c r="B201" s="149" t="s">
        <v>621</v>
      </c>
      <c r="C201" s="150">
        <v>61392280383.629997</v>
      </c>
    </row>
    <row r="202" spans="1:3" s="151" customFormat="1">
      <c r="A202" s="149">
        <v>32100</v>
      </c>
      <c r="B202" s="149" t="s">
        <v>622</v>
      </c>
      <c r="C202" s="150">
        <v>61200551490.029999</v>
      </c>
    </row>
    <row r="203" spans="1:3" s="151" customFormat="1">
      <c r="A203" s="149">
        <v>32140</v>
      </c>
      <c r="B203" s="149" t="s">
        <v>623</v>
      </c>
      <c r="C203" s="150">
        <v>34424967011.660004</v>
      </c>
    </row>
    <row r="204" spans="1:3">
      <c r="A204" s="152">
        <v>32142</v>
      </c>
      <c r="B204" s="152" t="s">
        <v>624</v>
      </c>
      <c r="C204" s="153">
        <v>34424967011.660004</v>
      </c>
    </row>
    <row r="205" spans="1:3" s="151" customFormat="1">
      <c r="A205" s="149">
        <v>32150</v>
      </c>
      <c r="B205" s="149" t="s">
        <v>625</v>
      </c>
      <c r="C205" s="150">
        <v>26775584478.369995</v>
      </c>
    </row>
    <row r="206" spans="1:3">
      <c r="A206" s="152">
        <v>32151</v>
      </c>
      <c r="B206" s="152" t="s">
        <v>626</v>
      </c>
      <c r="C206" s="153">
        <v>26775584478.369995</v>
      </c>
    </row>
    <row r="207" spans="1:3" s="151" customFormat="1">
      <c r="A207" s="149">
        <v>32200</v>
      </c>
      <c r="B207" s="149" t="s">
        <v>627</v>
      </c>
      <c r="C207" s="150">
        <v>191728893.59999999</v>
      </c>
    </row>
    <row r="208" spans="1:3" s="151" customFormat="1">
      <c r="A208" s="149">
        <v>32250</v>
      </c>
      <c r="B208" s="149" t="s">
        <v>628</v>
      </c>
      <c r="C208" s="150">
        <v>191728893.59999999</v>
      </c>
    </row>
    <row r="209" spans="1:3">
      <c r="A209" s="152">
        <v>32251</v>
      </c>
      <c r="B209" s="152" t="s">
        <v>629</v>
      </c>
      <c r="C209" s="153">
        <v>191728893.59999999</v>
      </c>
    </row>
    <row r="210" spans="1:3" s="151" customFormat="1">
      <c r="A210" s="149">
        <v>33000</v>
      </c>
      <c r="B210" s="149" t="s">
        <v>630</v>
      </c>
      <c r="C210" s="150">
        <v>60230281019.990005</v>
      </c>
    </row>
    <row r="211" spans="1:3" s="151" customFormat="1">
      <c r="A211" s="149">
        <v>33100</v>
      </c>
      <c r="B211" s="149" t="s">
        <v>631</v>
      </c>
      <c r="C211" s="150">
        <v>36901125333.209999</v>
      </c>
    </row>
    <row r="212" spans="1:3" s="151" customFormat="1">
      <c r="A212" s="149">
        <v>33140</v>
      </c>
      <c r="B212" s="149" t="s">
        <v>632</v>
      </c>
      <c r="C212" s="150">
        <v>36901125333.209999</v>
      </c>
    </row>
    <row r="213" spans="1:3">
      <c r="A213" s="152">
        <v>33145</v>
      </c>
      <c r="B213" s="152" t="s">
        <v>633</v>
      </c>
      <c r="C213" s="153">
        <v>36901125333.209999</v>
      </c>
    </row>
    <row r="214" spans="1:3" s="151" customFormat="1">
      <c r="A214" s="149">
        <v>33200</v>
      </c>
      <c r="B214" s="154" t="s">
        <v>634</v>
      </c>
      <c r="C214" s="155">
        <v>23329155686.780003</v>
      </c>
    </row>
    <row r="215" spans="1:3" s="151" customFormat="1">
      <c r="A215" s="149">
        <v>33240</v>
      </c>
      <c r="B215" s="154" t="s">
        <v>635</v>
      </c>
      <c r="C215" s="155">
        <v>23329155686.780003</v>
      </c>
    </row>
    <row r="216" spans="1:3">
      <c r="A216" s="152">
        <v>33242</v>
      </c>
      <c r="B216" s="156" t="s">
        <v>636</v>
      </c>
      <c r="C216" s="157">
        <v>23329155686.780003</v>
      </c>
    </row>
    <row r="217" spans="1:3" s="151" customFormat="1">
      <c r="A217" s="149" t="s">
        <v>637</v>
      </c>
      <c r="B217" s="154"/>
      <c r="C217" s="520">
        <v>1196675963294.1101</v>
      </c>
    </row>
  </sheetData>
  <mergeCells count="7">
    <mergeCell ref="A7:B7"/>
    <mergeCell ref="A1:C1"/>
    <mergeCell ref="A2:C2"/>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workbookViewId="0">
      <selection activeCell="D8" sqref="D8"/>
    </sheetView>
  </sheetViews>
  <sheetFormatPr defaultRowHeight="15"/>
  <cols>
    <col min="1" max="1" width="46.42578125" style="169" customWidth="1"/>
    <col min="2" max="2" width="17.7109375" bestFit="1" customWidth="1"/>
    <col min="3" max="3" width="16.140625" bestFit="1" customWidth="1"/>
    <col min="4" max="4" width="18" style="170" bestFit="1" customWidth="1"/>
    <col min="5" max="6" width="17.7109375" bestFit="1" customWidth="1"/>
  </cols>
  <sheetData>
    <row r="1" spans="1:6">
      <c r="A1" s="540" t="s">
        <v>638</v>
      </c>
      <c r="B1" s="540"/>
      <c r="C1" s="540"/>
      <c r="D1" s="540"/>
      <c r="E1" s="540"/>
      <c r="F1" s="540"/>
    </row>
    <row r="2" spans="1:6">
      <c r="A2" s="541" t="s">
        <v>33</v>
      </c>
      <c r="B2" s="541"/>
      <c r="C2" s="541"/>
      <c r="D2" s="541"/>
      <c r="E2" s="541"/>
      <c r="F2" s="541"/>
    </row>
    <row r="3" spans="1:6" ht="15.75">
      <c r="A3" s="542" t="s">
        <v>35</v>
      </c>
      <c r="B3" s="542"/>
      <c r="C3" s="542"/>
      <c r="D3" s="542"/>
      <c r="E3" s="542"/>
      <c r="F3" s="542"/>
    </row>
    <row r="4" spans="1:6" ht="18.75">
      <c r="A4" s="543" t="s">
        <v>34</v>
      </c>
      <c r="B4" s="543"/>
      <c r="C4" s="543"/>
      <c r="D4" s="543"/>
      <c r="E4" s="543"/>
      <c r="F4" s="543"/>
    </row>
    <row r="5" spans="1:6" s="147" customFormat="1" ht="15.75">
      <c r="A5" s="544" t="s">
        <v>693</v>
      </c>
      <c r="B5" s="544"/>
      <c r="C5" s="544"/>
      <c r="D5" s="544"/>
      <c r="E5" s="544"/>
      <c r="F5" s="544"/>
    </row>
    <row r="6" spans="1:6">
      <c r="A6" s="545" t="s">
        <v>45</v>
      </c>
      <c r="B6" s="545"/>
      <c r="C6" s="545"/>
      <c r="D6" s="545"/>
      <c r="E6" s="545"/>
      <c r="F6" s="545"/>
    </row>
    <row r="7" spans="1:6" ht="18.75">
      <c r="A7" s="533"/>
      <c r="B7" s="533"/>
      <c r="C7" s="533"/>
      <c r="D7" s="533"/>
      <c r="E7" s="533"/>
      <c r="F7" s="533"/>
    </row>
    <row r="8" spans="1:6" s="162" customFormat="1">
      <c r="A8" s="159" t="s">
        <v>639</v>
      </c>
      <c r="B8" s="160" t="s">
        <v>640</v>
      </c>
      <c r="C8" s="160" t="s">
        <v>3526</v>
      </c>
      <c r="D8" s="161" t="s">
        <v>3527</v>
      </c>
      <c r="E8" s="160" t="s">
        <v>641</v>
      </c>
      <c r="F8" s="160" t="s">
        <v>642</v>
      </c>
    </row>
    <row r="9" spans="1:6">
      <c r="A9" s="163" t="s">
        <v>643</v>
      </c>
      <c r="B9" s="164">
        <v>162100000</v>
      </c>
      <c r="C9" s="164">
        <v>7900000</v>
      </c>
      <c r="D9" s="165">
        <v>-6387015</v>
      </c>
      <c r="E9" s="164">
        <v>163612985</v>
      </c>
      <c r="F9" s="164">
        <v>122637136.18000001</v>
      </c>
    </row>
    <row r="10" spans="1:6">
      <c r="A10" s="163" t="s">
        <v>644</v>
      </c>
      <c r="B10" s="164">
        <v>51000000</v>
      </c>
      <c r="C10" s="164">
        <v>6781000</v>
      </c>
      <c r="D10" s="165">
        <v>-4281000</v>
      </c>
      <c r="E10" s="164">
        <v>53500000</v>
      </c>
      <c r="F10" s="164">
        <v>46377728.369999997</v>
      </c>
    </row>
    <row r="11" spans="1:6">
      <c r="A11" s="163" t="s">
        <v>645</v>
      </c>
      <c r="B11" s="164">
        <v>228900000</v>
      </c>
      <c r="C11" s="164">
        <v>6281899</v>
      </c>
      <c r="D11" s="165">
        <v>-4945000</v>
      </c>
      <c r="E11" s="164">
        <v>230236899</v>
      </c>
      <c r="F11" s="164">
        <v>156073228.90000001</v>
      </c>
    </row>
    <row r="12" spans="1:6">
      <c r="A12" s="163" t="s">
        <v>646</v>
      </c>
      <c r="B12" s="164">
        <v>1255700000</v>
      </c>
      <c r="C12" s="164">
        <v>31154640</v>
      </c>
      <c r="D12" s="165">
        <v>-30830000</v>
      </c>
      <c r="E12" s="164">
        <v>1256024640</v>
      </c>
      <c r="F12" s="164">
        <v>1041567747</v>
      </c>
    </row>
    <row r="13" spans="1:6">
      <c r="A13" s="163" t="s">
        <v>647</v>
      </c>
      <c r="B13" s="164">
        <v>6781200000</v>
      </c>
      <c r="C13" s="164">
        <v>2980675864</v>
      </c>
      <c r="D13" s="165">
        <v>-1484222053</v>
      </c>
      <c r="E13" s="164">
        <v>8277653811</v>
      </c>
      <c r="F13" s="164">
        <v>6960219465.2299995</v>
      </c>
    </row>
    <row r="14" spans="1:6" ht="30">
      <c r="A14" s="163" t="s">
        <v>648</v>
      </c>
      <c r="B14" s="164">
        <v>1330400000</v>
      </c>
      <c r="C14" s="164">
        <v>151197000</v>
      </c>
      <c r="D14" s="165">
        <v>-151197000</v>
      </c>
      <c r="E14" s="164">
        <v>1330400000</v>
      </c>
      <c r="F14" s="164">
        <v>830398020.77999997</v>
      </c>
    </row>
    <row r="15" spans="1:6">
      <c r="A15" s="163" t="s">
        <v>649</v>
      </c>
      <c r="B15" s="164">
        <v>623200000</v>
      </c>
      <c r="C15" s="164">
        <v>132800000</v>
      </c>
      <c r="D15" s="165">
        <v>-132800000</v>
      </c>
      <c r="E15" s="164">
        <v>623200000</v>
      </c>
      <c r="F15" s="164">
        <v>515880682.38999999</v>
      </c>
    </row>
    <row r="16" spans="1:6">
      <c r="A16" s="163" t="s">
        <v>650</v>
      </c>
      <c r="B16" s="164">
        <v>912600000</v>
      </c>
      <c r="C16" s="164">
        <v>148465000</v>
      </c>
      <c r="D16" s="165">
        <v>-265543000</v>
      </c>
      <c r="E16" s="164">
        <v>795522000</v>
      </c>
      <c r="F16" s="164">
        <v>536560367.40000004</v>
      </c>
    </row>
    <row r="17" spans="1:6">
      <c r="A17" s="163" t="s">
        <v>651</v>
      </c>
      <c r="B17" s="164">
        <v>480100000</v>
      </c>
      <c r="C17" s="164">
        <v>1517831040</v>
      </c>
      <c r="D17" s="165">
        <v>-1403915634</v>
      </c>
      <c r="E17" s="164">
        <v>594015406</v>
      </c>
      <c r="F17" s="164">
        <v>489281046.70999998</v>
      </c>
    </row>
    <row r="18" spans="1:6">
      <c r="A18" s="163" t="s">
        <v>652</v>
      </c>
      <c r="B18" s="164">
        <v>257500000</v>
      </c>
      <c r="C18" s="164">
        <v>9011192</v>
      </c>
      <c r="D18" s="165">
        <v>-2873996</v>
      </c>
      <c r="E18" s="164">
        <v>263637196</v>
      </c>
      <c r="F18" s="164">
        <v>177371356.73999998</v>
      </c>
    </row>
    <row r="19" spans="1:6">
      <c r="A19" s="163" t="s">
        <v>653</v>
      </c>
      <c r="B19" s="164">
        <v>46900000</v>
      </c>
      <c r="C19" s="164">
        <v>3947328</v>
      </c>
      <c r="D19" s="165">
        <v>-2713000</v>
      </c>
      <c r="E19" s="164">
        <v>48134328</v>
      </c>
      <c r="F19" s="164">
        <v>40634606.82</v>
      </c>
    </row>
    <row r="20" spans="1:6" ht="30">
      <c r="A20" s="163" t="s">
        <v>654</v>
      </c>
      <c r="B20" s="164">
        <v>88000000</v>
      </c>
      <c r="C20" s="164">
        <v>625818</v>
      </c>
      <c r="D20" s="165">
        <v>-625818</v>
      </c>
      <c r="E20" s="164">
        <v>88000000</v>
      </c>
      <c r="F20" s="164">
        <v>46010340.25</v>
      </c>
    </row>
    <row r="21" spans="1:6">
      <c r="A21" s="163" t="s">
        <v>655</v>
      </c>
      <c r="B21" s="164">
        <v>121400000</v>
      </c>
      <c r="C21" s="164">
        <v>5500000</v>
      </c>
      <c r="D21" s="165">
        <v>-500000</v>
      </c>
      <c r="E21" s="164">
        <v>126400000</v>
      </c>
      <c r="F21" s="164">
        <v>69045294.200000003</v>
      </c>
    </row>
    <row r="22" spans="1:6">
      <c r="A22" s="163" t="s">
        <v>656</v>
      </c>
      <c r="B22" s="164">
        <v>32800000</v>
      </c>
      <c r="C22" s="164">
        <v>5200000</v>
      </c>
      <c r="D22" s="165">
        <v>-5200000</v>
      </c>
      <c r="E22" s="164">
        <v>32800000</v>
      </c>
      <c r="F22" s="164">
        <v>26390390.73</v>
      </c>
    </row>
    <row r="23" spans="1:6">
      <c r="A23" s="163" t="s">
        <v>657</v>
      </c>
      <c r="B23" s="164">
        <v>34100000</v>
      </c>
      <c r="C23" s="164">
        <v>560000</v>
      </c>
      <c r="D23" s="165">
        <v>-560000</v>
      </c>
      <c r="E23" s="164">
        <v>34100000</v>
      </c>
      <c r="F23" s="164">
        <v>20896862.719999999</v>
      </c>
    </row>
    <row r="24" spans="1:6">
      <c r="A24" s="163" t="s">
        <v>658</v>
      </c>
      <c r="B24" s="164">
        <v>31500000</v>
      </c>
      <c r="C24" s="164">
        <v>0</v>
      </c>
      <c r="D24" s="165">
        <v>0</v>
      </c>
      <c r="E24" s="164">
        <v>31500000</v>
      </c>
      <c r="F24" s="164">
        <v>21528072.460000001</v>
      </c>
    </row>
    <row r="25" spans="1:6">
      <c r="A25" s="163" t="s">
        <v>659</v>
      </c>
      <c r="B25" s="164">
        <v>34600000</v>
      </c>
      <c r="C25" s="164">
        <v>17239461</v>
      </c>
      <c r="D25" s="165">
        <v>0</v>
      </c>
      <c r="E25" s="164">
        <v>51839461</v>
      </c>
      <c r="F25" s="164">
        <v>43222483.009999998</v>
      </c>
    </row>
    <row r="26" spans="1:6">
      <c r="A26" s="163" t="s">
        <v>660</v>
      </c>
      <c r="B26" s="164">
        <v>44700000</v>
      </c>
      <c r="C26" s="164">
        <v>11020998</v>
      </c>
      <c r="D26" s="165">
        <v>-10000</v>
      </c>
      <c r="E26" s="164">
        <v>55710998</v>
      </c>
      <c r="F26" s="164">
        <v>39035922</v>
      </c>
    </row>
    <row r="27" spans="1:6">
      <c r="A27" s="163" t="s">
        <v>661</v>
      </c>
      <c r="B27" s="164">
        <v>44400000</v>
      </c>
      <c r="C27" s="164">
        <v>4908000</v>
      </c>
      <c r="D27" s="165">
        <v>-4908000</v>
      </c>
      <c r="E27" s="164">
        <v>44400000</v>
      </c>
      <c r="F27" s="164">
        <v>27446337.289999999</v>
      </c>
    </row>
    <row r="28" spans="1:6">
      <c r="A28" s="163" t="s">
        <v>662</v>
      </c>
      <c r="B28" s="164">
        <v>4288500000</v>
      </c>
      <c r="C28" s="164">
        <v>262924499</v>
      </c>
      <c r="D28" s="165">
        <v>-170349074</v>
      </c>
      <c r="E28" s="164">
        <v>4381075425</v>
      </c>
      <c r="F28" s="164">
        <v>3030495693.8900003</v>
      </c>
    </row>
    <row r="29" spans="1:6">
      <c r="A29" s="163" t="s">
        <v>35</v>
      </c>
      <c r="B29" s="164">
        <v>34557000000</v>
      </c>
      <c r="C29" s="164">
        <v>6008653751</v>
      </c>
      <c r="D29" s="165">
        <v>-9007867288</v>
      </c>
      <c r="E29" s="164">
        <v>31557786463</v>
      </c>
      <c r="F29" s="164">
        <v>14351934586.710001</v>
      </c>
    </row>
    <row r="30" spans="1:6">
      <c r="A30" s="163" t="s">
        <v>663</v>
      </c>
      <c r="B30" s="164">
        <v>10186400000</v>
      </c>
      <c r="C30" s="164">
        <v>1002153470</v>
      </c>
      <c r="D30" s="165">
        <v>-1761553544</v>
      </c>
      <c r="E30" s="164">
        <v>9426999926</v>
      </c>
      <c r="F30" s="164">
        <v>5490323735.3400002</v>
      </c>
    </row>
    <row r="31" spans="1:6">
      <c r="A31" s="163" t="s">
        <v>664</v>
      </c>
      <c r="B31" s="164">
        <v>41512900000</v>
      </c>
      <c r="C31" s="164">
        <v>21342529232</v>
      </c>
      <c r="D31" s="165">
        <v>-20126666913</v>
      </c>
      <c r="E31" s="164">
        <v>42728762319</v>
      </c>
      <c r="F31" s="164">
        <v>24492122249.77</v>
      </c>
    </row>
    <row r="32" spans="1:6">
      <c r="A32" s="163" t="s">
        <v>665</v>
      </c>
      <c r="B32" s="164">
        <v>478700000</v>
      </c>
      <c r="C32" s="164">
        <v>69710337</v>
      </c>
      <c r="D32" s="165">
        <v>-52259337</v>
      </c>
      <c r="E32" s="164">
        <v>496151000</v>
      </c>
      <c r="F32" s="164">
        <v>285853343.63999999</v>
      </c>
    </row>
    <row r="33" spans="1:6" ht="30">
      <c r="A33" s="163" t="s">
        <v>666</v>
      </c>
      <c r="B33" s="164">
        <v>29327600000</v>
      </c>
      <c r="C33" s="164">
        <v>8552788745</v>
      </c>
      <c r="D33" s="165">
        <v>-9256771245</v>
      </c>
      <c r="E33" s="164">
        <v>28623617500</v>
      </c>
      <c r="F33" s="164">
        <v>23006801532.050003</v>
      </c>
    </row>
    <row r="34" spans="1:6">
      <c r="A34" s="163" t="s">
        <v>667</v>
      </c>
      <c r="B34" s="164">
        <v>28081000000</v>
      </c>
      <c r="C34" s="164">
        <v>7361121043</v>
      </c>
      <c r="D34" s="165">
        <v>-10111121042</v>
      </c>
      <c r="E34" s="164">
        <v>25331000001</v>
      </c>
      <c r="F34" s="164">
        <v>12198884881.740002</v>
      </c>
    </row>
    <row r="35" spans="1:6">
      <c r="A35" s="163" t="s">
        <v>668</v>
      </c>
      <c r="B35" s="164">
        <v>135898300000</v>
      </c>
      <c r="C35" s="164">
        <v>30510110057</v>
      </c>
      <c r="D35" s="165">
        <v>-20368762916</v>
      </c>
      <c r="E35" s="164">
        <v>146039647141</v>
      </c>
      <c r="F35" s="164">
        <v>135356719851.17999</v>
      </c>
    </row>
    <row r="36" spans="1:6">
      <c r="A36" s="163" t="s">
        <v>669</v>
      </c>
      <c r="B36" s="164">
        <v>5662800000</v>
      </c>
      <c r="C36" s="164">
        <v>1595724931</v>
      </c>
      <c r="D36" s="165">
        <v>-1286486892</v>
      </c>
      <c r="E36" s="164">
        <v>5972038039</v>
      </c>
      <c r="F36" s="164">
        <v>4528734101.7799997</v>
      </c>
    </row>
    <row r="37" spans="1:6">
      <c r="A37" s="163" t="s">
        <v>670</v>
      </c>
      <c r="B37" s="164">
        <v>6289800000</v>
      </c>
      <c r="C37" s="164">
        <v>1756787128</v>
      </c>
      <c r="D37" s="165">
        <v>-1221866270</v>
      </c>
      <c r="E37" s="164">
        <v>6824720858</v>
      </c>
      <c r="F37" s="164">
        <v>6050881401.9400005</v>
      </c>
    </row>
    <row r="38" spans="1:6">
      <c r="A38" s="163" t="s">
        <v>671</v>
      </c>
      <c r="B38" s="164">
        <v>12571800000</v>
      </c>
      <c r="C38" s="164">
        <v>2669933927</v>
      </c>
      <c r="D38" s="165">
        <v>-2449685602</v>
      </c>
      <c r="E38" s="164">
        <v>12792048325</v>
      </c>
      <c r="F38" s="164">
        <v>10064321193.67</v>
      </c>
    </row>
    <row r="39" spans="1:6" ht="30">
      <c r="A39" s="163" t="s">
        <v>672</v>
      </c>
      <c r="B39" s="164">
        <v>8226900000</v>
      </c>
      <c r="C39" s="164">
        <v>1041223171</v>
      </c>
      <c r="D39" s="165">
        <v>-1136476224</v>
      </c>
      <c r="E39" s="164">
        <v>8131646947</v>
      </c>
      <c r="F39" s="164">
        <v>5598679256.7299995</v>
      </c>
    </row>
    <row r="40" spans="1:6">
      <c r="A40" s="163" t="s">
        <v>673</v>
      </c>
      <c r="B40" s="164">
        <v>134294400000</v>
      </c>
      <c r="C40" s="164">
        <v>64322628376</v>
      </c>
      <c r="D40" s="165">
        <v>-50327182361</v>
      </c>
      <c r="E40" s="164">
        <v>148289846015</v>
      </c>
      <c r="F40" s="164">
        <v>102368571630.85001</v>
      </c>
    </row>
    <row r="41" spans="1:6">
      <c r="A41" s="163" t="s">
        <v>674</v>
      </c>
      <c r="B41" s="164">
        <v>858900000</v>
      </c>
      <c r="C41" s="164">
        <v>208559680</v>
      </c>
      <c r="D41" s="165">
        <v>-391463680</v>
      </c>
      <c r="E41" s="164">
        <v>675996000</v>
      </c>
      <c r="F41" s="164">
        <v>496568026.19</v>
      </c>
    </row>
    <row r="42" spans="1:6">
      <c r="A42" s="163" t="s">
        <v>675</v>
      </c>
      <c r="B42" s="164">
        <v>1839500000</v>
      </c>
      <c r="C42" s="164">
        <v>956017812</v>
      </c>
      <c r="D42" s="165">
        <v>-737939252</v>
      </c>
      <c r="E42" s="164">
        <v>2057578560</v>
      </c>
      <c r="F42" s="164">
        <v>1395211002.8800001</v>
      </c>
    </row>
    <row r="43" spans="1:6">
      <c r="A43" s="163" t="s">
        <v>676</v>
      </c>
      <c r="B43" s="164">
        <v>50258600000</v>
      </c>
      <c r="C43" s="164">
        <v>8701469925</v>
      </c>
      <c r="D43" s="165">
        <v>-4190566000</v>
      </c>
      <c r="E43" s="164">
        <v>54769503925</v>
      </c>
      <c r="F43" s="164">
        <v>52654254161.970001</v>
      </c>
    </row>
    <row r="44" spans="1:6">
      <c r="A44" s="163" t="s">
        <v>677</v>
      </c>
      <c r="B44" s="164">
        <v>32206100000</v>
      </c>
      <c r="C44" s="164">
        <v>14191817500</v>
      </c>
      <c r="D44" s="165">
        <v>-15538203611</v>
      </c>
      <c r="E44" s="164">
        <v>30859713889</v>
      </c>
      <c r="F44" s="164">
        <v>24556206017.610001</v>
      </c>
    </row>
    <row r="45" spans="1:6">
      <c r="A45" s="163" t="s">
        <v>678</v>
      </c>
      <c r="B45" s="164">
        <v>55868900000</v>
      </c>
      <c r="C45" s="164">
        <v>18464645462</v>
      </c>
      <c r="D45" s="165">
        <v>-26579323828</v>
      </c>
      <c r="E45" s="164">
        <v>47754221634</v>
      </c>
      <c r="F45" s="164">
        <v>36879263695.440002</v>
      </c>
    </row>
    <row r="46" spans="1:6" ht="30">
      <c r="A46" s="163" t="s">
        <v>679</v>
      </c>
      <c r="B46" s="164">
        <v>7134200000</v>
      </c>
      <c r="C46" s="164">
        <v>987670116</v>
      </c>
      <c r="D46" s="165">
        <v>-748590778</v>
      </c>
      <c r="E46" s="164">
        <v>7373279338</v>
      </c>
      <c r="F46" s="164">
        <v>6369779066.7199993</v>
      </c>
    </row>
    <row r="47" spans="1:6" ht="30">
      <c r="A47" s="163" t="s">
        <v>680</v>
      </c>
      <c r="B47" s="164">
        <v>29092600000</v>
      </c>
      <c r="C47" s="164">
        <v>11974473938</v>
      </c>
      <c r="D47" s="165">
        <v>-13279909167</v>
      </c>
      <c r="E47" s="164">
        <v>27787164771</v>
      </c>
      <c r="F47" s="164">
        <v>15761976937.129999</v>
      </c>
    </row>
    <row r="48" spans="1:6">
      <c r="A48" s="163" t="s">
        <v>681</v>
      </c>
      <c r="B48" s="164">
        <v>60678800000</v>
      </c>
      <c r="C48" s="164">
        <v>39203814937</v>
      </c>
      <c r="D48" s="165">
        <v>-37515289431</v>
      </c>
      <c r="E48" s="164">
        <v>62367325506</v>
      </c>
      <c r="F48" s="164">
        <v>41501168123.950005</v>
      </c>
    </row>
    <row r="49" spans="1:6" ht="18.75" customHeight="1">
      <c r="A49" s="163" t="s">
        <v>682</v>
      </c>
      <c r="B49" s="164">
        <v>8394000000</v>
      </c>
      <c r="C49" s="164">
        <v>965114130</v>
      </c>
      <c r="D49" s="165">
        <v>-6185278000</v>
      </c>
      <c r="E49" s="164">
        <v>3173836130</v>
      </c>
      <c r="F49" s="164">
        <v>1623114501.8</v>
      </c>
    </row>
    <row r="50" spans="1:6">
      <c r="A50" s="163" t="s">
        <v>683</v>
      </c>
      <c r="B50" s="164">
        <v>3257000000</v>
      </c>
      <c r="C50" s="164">
        <v>4310003340</v>
      </c>
      <c r="D50" s="165">
        <v>-5903726840</v>
      </c>
      <c r="E50" s="164">
        <v>1663276500</v>
      </c>
      <c r="F50" s="164">
        <v>925270036.75999999</v>
      </c>
    </row>
    <row r="51" spans="1:6">
      <c r="A51" s="163" t="s">
        <v>684</v>
      </c>
      <c r="B51" s="164">
        <v>55000000000</v>
      </c>
      <c r="C51" s="164">
        <v>35315601963</v>
      </c>
      <c r="D51" s="165">
        <v>-20977928016</v>
      </c>
      <c r="E51" s="164">
        <v>69337673947</v>
      </c>
      <c r="F51" s="164">
        <v>52944535454.509995</v>
      </c>
    </row>
    <row r="52" spans="1:6">
      <c r="A52" s="163" t="s">
        <v>685</v>
      </c>
      <c r="B52" s="164">
        <v>104434700000</v>
      </c>
      <c r="C52" s="164">
        <v>26060651000</v>
      </c>
      <c r="D52" s="165">
        <v>-20525451000</v>
      </c>
      <c r="E52" s="164">
        <v>109969900000</v>
      </c>
      <c r="F52" s="164">
        <v>61392280383.629997</v>
      </c>
    </row>
    <row r="53" spans="1:6">
      <c r="A53" s="163" t="s">
        <v>686</v>
      </c>
      <c r="B53" s="164">
        <v>72359200000</v>
      </c>
      <c r="C53" s="164">
        <v>8635100000</v>
      </c>
      <c r="D53" s="165">
        <v>-15352600000</v>
      </c>
      <c r="E53" s="164">
        <v>65641700000</v>
      </c>
      <c r="F53" s="164">
        <v>65361687866.540001</v>
      </c>
    </row>
    <row r="54" spans="1:6">
      <c r="A54" s="163" t="s">
        <v>687</v>
      </c>
      <c r="B54" s="164">
        <v>24741700000</v>
      </c>
      <c r="C54" s="164">
        <v>4154300000</v>
      </c>
      <c r="D54" s="165">
        <v>-1486800000</v>
      </c>
      <c r="E54" s="164">
        <v>27409200000</v>
      </c>
      <c r="F54" s="164">
        <v>26345004748.220001</v>
      </c>
    </row>
    <row r="55" spans="1:6">
      <c r="A55" s="163" t="s">
        <v>688</v>
      </c>
      <c r="B55" s="164">
        <v>3057400000</v>
      </c>
      <c r="C55" s="164">
        <v>4050000000</v>
      </c>
      <c r="D55" s="165">
        <v>0</v>
      </c>
      <c r="E55" s="164">
        <v>7107400000</v>
      </c>
      <c r="F55" s="164">
        <v>3264700958.1499996</v>
      </c>
    </row>
    <row r="56" spans="1:6">
      <c r="A56" s="163" t="s">
        <v>689</v>
      </c>
      <c r="B56" s="164">
        <v>82700000000</v>
      </c>
      <c r="C56" s="164">
        <v>151909860304</v>
      </c>
      <c r="D56" s="165">
        <v>-174786769270</v>
      </c>
      <c r="E56" s="164">
        <v>59823091034</v>
      </c>
      <c r="F56" s="164">
        <v>52538831568.290001</v>
      </c>
    </row>
    <row r="57" spans="1:6">
      <c r="A57" s="163" t="s">
        <v>690</v>
      </c>
      <c r="B57" s="164">
        <v>56195300000</v>
      </c>
      <c r="C57" s="164">
        <v>62724922783</v>
      </c>
      <c r="D57" s="165">
        <v>-116152938896</v>
      </c>
      <c r="E57" s="164">
        <v>2767283887</v>
      </c>
      <c r="F57" s="164">
        <v>150170137.16</v>
      </c>
    </row>
    <row r="58" spans="1:6">
      <c r="A58" s="163" t="s">
        <v>691</v>
      </c>
      <c r="B58" s="164">
        <v>99873700000</v>
      </c>
      <c r="C58" s="164">
        <v>14336916053</v>
      </c>
      <c r="D58" s="165">
        <v>-669373000</v>
      </c>
      <c r="E58" s="164">
        <v>113541243053</v>
      </c>
      <c r="F58" s="164">
        <v>110348062499</v>
      </c>
    </row>
    <row r="59" spans="1:6">
      <c r="A59" s="163" t="s">
        <v>692</v>
      </c>
      <c r="B59" s="164">
        <v>262757600000</v>
      </c>
      <c r="C59" s="164">
        <v>38561522143</v>
      </c>
      <c r="D59" s="165">
        <v>-5449138000</v>
      </c>
      <c r="E59" s="164">
        <v>295869984143</v>
      </c>
      <c r="F59" s="164">
        <v>284132977559.69</v>
      </c>
    </row>
    <row r="60" spans="1:6" s="151" customFormat="1">
      <c r="A60" s="166" t="s">
        <v>637</v>
      </c>
      <c r="B60" s="167">
        <v>1474645400000</v>
      </c>
      <c r="C60" s="167">
        <v>597249848993</v>
      </c>
      <c r="D60" s="168">
        <v>-597249848993</v>
      </c>
      <c r="E60" s="167">
        <v>1474645400000</v>
      </c>
      <c r="F60" s="167">
        <v>1196675963294.1101</v>
      </c>
    </row>
  </sheetData>
  <mergeCells count="7">
    <mergeCell ref="A7:F7"/>
    <mergeCell ref="A1:F1"/>
    <mergeCell ref="A2:F2"/>
    <mergeCell ref="A3:F3"/>
    <mergeCell ref="A4:F4"/>
    <mergeCell ref="A5:F5"/>
    <mergeCell ref="A6:F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workbookViewId="0">
      <selection activeCell="D70" sqref="D70"/>
    </sheetView>
  </sheetViews>
  <sheetFormatPr defaultColWidth="8.7109375" defaultRowHeight="15"/>
  <cols>
    <col min="1" max="1" width="60.28515625" style="158" bestFit="1" customWidth="1"/>
    <col min="2" max="2" width="17" style="158" customWidth="1"/>
    <col min="3" max="4" width="15.28515625" style="158" bestFit="1" customWidth="1"/>
    <col min="5" max="5" width="17" style="158" customWidth="1"/>
    <col min="6" max="6" width="16.42578125" style="158" customWidth="1"/>
    <col min="7" max="7" width="14.28515625" style="158" bestFit="1" customWidth="1"/>
    <col min="8" max="8" width="13.28515625" style="158" bestFit="1" customWidth="1"/>
    <col min="9" max="10" width="13.28515625" style="158" customWidth="1"/>
    <col min="11" max="11" width="16.28515625" style="158" bestFit="1" customWidth="1"/>
    <col min="12" max="16384" width="8.7109375" style="158"/>
  </cols>
  <sheetData>
    <row r="1" spans="1:10" customFormat="1">
      <c r="A1" s="540" t="s">
        <v>694</v>
      </c>
      <c r="B1" s="540"/>
      <c r="C1" s="540"/>
      <c r="D1" s="540"/>
      <c r="E1" s="540"/>
      <c r="F1" s="540"/>
      <c r="G1" s="540"/>
      <c r="H1" s="540"/>
      <c r="I1" s="540"/>
      <c r="J1" s="540"/>
    </row>
    <row r="2" spans="1:10" customFormat="1">
      <c r="A2" s="541" t="s">
        <v>33</v>
      </c>
      <c r="B2" s="541"/>
      <c r="C2" s="541"/>
      <c r="D2" s="541"/>
      <c r="E2" s="541"/>
      <c r="F2" s="541"/>
      <c r="G2" s="541"/>
      <c r="H2" s="541"/>
      <c r="I2" s="541"/>
      <c r="J2" s="541"/>
    </row>
    <row r="3" spans="1:10" customFormat="1" ht="15.75">
      <c r="A3" s="542" t="s">
        <v>35</v>
      </c>
      <c r="B3" s="542"/>
      <c r="C3" s="542"/>
      <c r="D3" s="542"/>
      <c r="E3" s="542"/>
      <c r="F3" s="542"/>
      <c r="G3" s="542"/>
      <c r="H3" s="542"/>
      <c r="I3" s="542"/>
      <c r="J3" s="542"/>
    </row>
    <row r="4" spans="1:10" customFormat="1" ht="18.75">
      <c r="A4" s="543" t="s">
        <v>34</v>
      </c>
      <c r="B4" s="543"/>
      <c r="C4" s="543"/>
      <c r="D4" s="543"/>
      <c r="E4" s="543"/>
      <c r="F4" s="543"/>
      <c r="G4" s="543"/>
      <c r="H4" s="543"/>
      <c r="I4" s="543"/>
      <c r="J4" s="543"/>
    </row>
    <row r="5" spans="1:10" customFormat="1" ht="15.75">
      <c r="A5" s="544" t="s">
        <v>695</v>
      </c>
      <c r="B5" s="544"/>
      <c r="C5" s="544"/>
      <c r="D5" s="544"/>
      <c r="E5" s="544"/>
      <c r="F5" s="544"/>
      <c r="G5" s="544"/>
      <c r="H5" s="544"/>
      <c r="I5" s="544"/>
      <c r="J5" s="544"/>
    </row>
    <row r="6" spans="1:10" customFormat="1">
      <c r="A6" s="545" t="s">
        <v>45</v>
      </c>
      <c r="B6" s="545"/>
      <c r="C6" s="545"/>
      <c r="D6" s="545"/>
      <c r="E6" s="545"/>
      <c r="F6" s="545"/>
      <c r="G6" s="545"/>
      <c r="H6" s="545"/>
      <c r="I6" s="545"/>
      <c r="J6" s="545"/>
    </row>
    <row r="8" spans="1:10" s="172" customFormat="1">
      <c r="A8" s="171" t="s">
        <v>639</v>
      </c>
      <c r="B8" s="171" t="s">
        <v>696</v>
      </c>
      <c r="C8" s="171" t="s">
        <v>697</v>
      </c>
      <c r="D8" s="171" t="s">
        <v>698</v>
      </c>
      <c r="E8" s="171" t="s">
        <v>699</v>
      </c>
      <c r="F8" s="171" t="s">
        <v>700</v>
      </c>
      <c r="G8" s="171" t="s">
        <v>701</v>
      </c>
      <c r="H8" s="171" t="s">
        <v>702</v>
      </c>
      <c r="I8" s="171" t="s">
        <v>703</v>
      </c>
      <c r="J8" s="171" t="s">
        <v>307</v>
      </c>
    </row>
    <row r="9" spans="1:10">
      <c r="A9" s="153" t="s">
        <v>704</v>
      </c>
      <c r="B9" s="153">
        <v>111939034.47</v>
      </c>
      <c r="C9" s="153"/>
      <c r="D9" s="153"/>
      <c r="E9" s="153"/>
      <c r="F9" s="153"/>
      <c r="G9" s="153"/>
      <c r="H9" s="153"/>
      <c r="I9" s="153"/>
      <c r="J9" s="153">
        <v>111939034.47</v>
      </c>
    </row>
    <row r="10" spans="1:10">
      <c r="A10" s="153" t="s">
        <v>705</v>
      </c>
      <c r="B10" s="153">
        <v>44699599.499999993</v>
      </c>
      <c r="C10" s="153"/>
      <c r="D10" s="153"/>
      <c r="E10" s="153"/>
      <c r="F10" s="153"/>
      <c r="G10" s="153"/>
      <c r="H10" s="153"/>
      <c r="I10" s="153"/>
      <c r="J10" s="153">
        <v>44699599.499999993</v>
      </c>
    </row>
    <row r="11" spans="1:10">
      <c r="A11" s="153" t="s">
        <v>706</v>
      </c>
      <c r="B11" s="153">
        <v>145884266.50000003</v>
      </c>
      <c r="C11" s="153"/>
      <c r="D11" s="153"/>
      <c r="E11" s="153"/>
      <c r="F11" s="153"/>
      <c r="G11" s="153"/>
      <c r="H11" s="153"/>
      <c r="I11" s="153"/>
      <c r="J11" s="153">
        <v>145884266.50000003</v>
      </c>
    </row>
    <row r="12" spans="1:10">
      <c r="A12" s="153" t="s">
        <v>707</v>
      </c>
      <c r="B12" s="153">
        <v>1005461497.89</v>
      </c>
      <c r="C12" s="153"/>
      <c r="D12" s="153"/>
      <c r="E12" s="153"/>
      <c r="F12" s="153"/>
      <c r="G12" s="153"/>
      <c r="H12" s="153"/>
      <c r="I12" s="153"/>
      <c r="J12" s="153">
        <v>1005461497.89</v>
      </c>
    </row>
    <row r="13" spans="1:10">
      <c r="A13" s="153" t="s">
        <v>708</v>
      </c>
      <c r="B13" s="153">
        <v>4108532495.849999</v>
      </c>
      <c r="C13" s="153"/>
      <c r="D13" s="153"/>
      <c r="E13" s="153"/>
      <c r="F13" s="153"/>
      <c r="G13" s="153"/>
      <c r="H13" s="153"/>
      <c r="I13" s="153"/>
      <c r="J13" s="153">
        <v>4108532495.849999</v>
      </c>
    </row>
    <row r="14" spans="1:10">
      <c r="A14" s="153" t="s">
        <v>709</v>
      </c>
      <c r="B14" s="153">
        <v>560552807.59000003</v>
      </c>
      <c r="C14" s="153"/>
      <c r="D14" s="153"/>
      <c r="E14" s="153"/>
      <c r="F14" s="153"/>
      <c r="G14" s="153"/>
      <c r="H14" s="153"/>
      <c r="I14" s="153"/>
      <c r="J14" s="153">
        <v>560552807.59000003</v>
      </c>
    </row>
    <row r="15" spans="1:10">
      <c r="A15" s="153" t="s">
        <v>710</v>
      </c>
      <c r="B15" s="153">
        <v>392029399.38999999</v>
      </c>
      <c r="C15" s="153"/>
      <c r="D15" s="153"/>
      <c r="E15" s="153"/>
      <c r="F15" s="153"/>
      <c r="G15" s="153"/>
      <c r="H15" s="153"/>
      <c r="I15" s="153"/>
      <c r="J15" s="153">
        <v>392029399.38999999</v>
      </c>
    </row>
    <row r="16" spans="1:10">
      <c r="A16" s="153" t="s">
        <v>711</v>
      </c>
      <c r="B16" s="153">
        <v>521661121.92000002</v>
      </c>
      <c r="C16" s="153"/>
      <c r="D16" s="153"/>
      <c r="E16" s="153"/>
      <c r="F16" s="153"/>
      <c r="G16" s="153"/>
      <c r="H16" s="153"/>
      <c r="I16" s="153"/>
      <c r="J16" s="153">
        <v>521661121.92000002</v>
      </c>
    </row>
    <row r="17" spans="1:10">
      <c r="A17" s="153" t="s">
        <v>712</v>
      </c>
      <c r="B17" s="153">
        <v>460108167.13000005</v>
      </c>
      <c r="C17" s="153"/>
      <c r="D17" s="153"/>
      <c r="E17" s="153"/>
      <c r="F17" s="153"/>
      <c r="G17" s="153"/>
      <c r="H17" s="153"/>
      <c r="I17" s="153"/>
      <c r="J17" s="153">
        <v>460108167.13000005</v>
      </c>
    </row>
    <row r="18" spans="1:10">
      <c r="A18" s="153" t="s">
        <v>713</v>
      </c>
      <c r="B18" s="153">
        <v>174395975.92000002</v>
      </c>
      <c r="C18" s="153"/>
      <c r="D18" s="153"/>
      <c r="E18" s="153"/>
      <c r="F18" s="153"/>
      <c r="G18" s="153"/>
      <c r="H18" s="153"/>
      <c r="I18" s="153"/>
      <c r="J18" s="153">
        <v>174395975.92000002</v>
      </c>
    </row>
    <row r="19" spans="1:10">
      <c r="A19" s="153" t="s">
        <v>714</v>
      </c>
      <c r="B19" s="153">
        <v>38696198.390000001</v>
      </c>
      <c r="C19" s="153"/>
      <c r="D19" s="153"/>
      <c r="E19" s="153"/>
      <c r="F19" s="153"/>
      <c r="G19" s="153"/>
      <c r="H19" s="153"/>
      <c r="I19" s="153"/>
      <c r="J19" s="153">
        <v>38696198.390000001</v>
      </c>
    </row>
    <row r="20" spans="1:10">
      <c r="A20" s="153" t="s">
        <v>715</v>
      </c>
      <c r="B20" s="153">
        <v>43784636.25</v>
      </c>
      <c r="C20" s="153"/>
      <c r="D20" s="153"/>
      <c r="E20" s="153"/>
      <c r="F20" s="153"/>
      <c r="G20" s="153"/>
      <c r="H20" s="153"/>
      <c r="I20" s="153"/>
      <c r="J20" s="153">
        <v>43784636.25</v>
      </c>
    </row>
    <row r="21" spans="1:10">
      <c r="A21" s="153" t="s">
        <v>716</v>
      </c>
      <c r="B21" s="153">
        <v>38229635.200000003</v>
      </c>
      <c r="C21" s="153"/>
      <c r="D21" s="153"/>
      <c r="E21" s="153">
        <v>25322729</v>
      </c>
      <c r="F21" s="153"/>
      <c r="G21" s="153"/>
      <c r="H21" s="153"/>
      <c r="I21" s="153"/>
      <c r="J21" s="153">
        <v>63552364.200000003</v>
      </c>
    </row>
    <row r="22" spans="1:10">
      <c r="A22" s="153" t="s">
        <v>717</v>
      </c>
      <c r="B22" s="153">
        <v>25390510.729999997</v>
      </c>
      <c r="C22" s="153"/>
      <c r="D22" s="153"/>
      <c r="E22" s="153"/>
      <c r="F22" s="153"/>
      <c r="G22" s="153"/>
      <c r="H22" s="153"/>
      <c r="I22" s="153"/>
      <c r="J22" s="153">
        <v>25390510.729999997</v>
      </c>
    </row>
    <row r="23" spans="1:10">
      <c r="A23" s="153" t="s">
        <v>718</v>
      </c>
      <c r="B23" s="153">
        <v>19207962.899999999</v>
      </c>
      <c r="C23" s="153"/>
      <c r="D23" s="153"/>
      <c r="E23" s="153"/>
      <c r="F23" s="153"/>
      <c r="G23" s="153"/>
      <c r="H23" s="153"/>
      <c r="I23" s="153"/>
      <c r="J23" s="153">
        <v>19207962.899999999</v>
      </c>
    </row>
    <row r="24" spans="1:10">
      <c r="A24" s="153" t="s">
        <v>719</v>
      </c>
      <c r="B24" s="153">
        <v>19473967.460000001</v>
      </c>
      <c r="C24" s="153"/>
      <c r="D24" s="153"/>
      <c r="E24" s="153"/>
      <c r="F24" s="153"/>
      <c r="G24" s="153"/>
      <c r="H24" s="153"/>
      <c r="I24" s="153"/>
      <c r="J24" s="153">
        <v>19473967.460000001</v>
      </c>
    </row>
    <row r="25" spans="1:10">
      <c r="A25" s="153" t="s">
        <v>720</v>
      </c>
      <c r="B25" s="153">
        <v>25491439.059999999</v>
      </c>
      <c r="C25" s="153"/>
      <c r="D25" s="153"/>
      <c r="E25" s="153"/>
      <c r="F25" s="153"/>
      <c r="G25" s="153"/>
      <c r="H25" s="153"/>
      <c r="I25" s="153"/>
      <c r="J25" s="153">
        <v>25491439.059999999</v>
      </c>
    </row>
    <row r="26" spans="1:10">
      <c r="A26" s="153" t="s">
        <v>721</v>
      </c>
      <c r="B26" s="153">
        <v>27297850</v>
      </c>
      <c r="C26" s="153"/>
      <c r="D26" s="153"/>
      <c r="E26" s="153"/>
      <c r="F26" s="153"/>
      <c r="G26" s="153"/>
      <c r="H26" s="153"/>
      <c r="I26" s="153"/>
      <c r="J26" s="153">
        <v>27297850</v>
      </c>
    </row>
    <row r="27" spans="1:10">
      <c r="A27" s="153" t="s">
        <v>722</v>
      </c>
      <c r="B27" s="153">
        <v>23435181.640000001</v>
      </c>
      <c r="C27" s="153"/>
      <c r="D27" s="153"/>
      <c r="E27" s="153"/>
      <c r="F27" s="153"/>
      <c r="G27" s="153"/>
      <c r="H27" s="153"/>
      <c r="I27" s="153"/>
      <c r="J27" s="153">
        <v>23435181.640000001</v>
      </c>
    </row>
    <row r="28" spans="1:10">
      <c r="A28" s="153" t="s">
        <v>723</v>
      </c>
      <c r="B28" s="153">
        <v>2655000126.4199991</v>
      </c>
      <c r="C28" s="153"/>
      <c r="D28" s="153"/>
      <c r="E28" s="153"/>
      <c r="F28" s="153"/>
      <c r="G28" s="153"/>
      <c r="H28" s="153"/>
      <c r="I28" s="153"/>
      <c r="J28" s="153">
        <v>2655000126.4199991</v>
      </c>
    </row>
    <row r="29" spans="1:10">
      <c r="A29" s="153" t="s">
        <v>724</v>
      </c>
      <c r="B29" s="153">
        <v>8348019404.1099977</v>
      </c>
      <c r="C29" s="153">
        <v>55680000</v>
      </c>
      <c r="D29" s="153">
        <v>2780237363.23</v>
      </c>
      <c r="E29" s="153">
        <v>136897063.61000001</v>
      </c>
      <c r="F29" s="153"/>
      <c r="G29" s="153">
        <v>174335639.17000002</v>
      </c>
      <c r="H29" s="153"/>
      <c r="I29" s="153"/>
      <c r="J29" s="153">
        <v>11495169470.119999</v>
      </c>
    </row>
    <row r="30" spans="1:10">
      <c r="A30" s="153" t="s">
        <v>725</v>
      </c>
      <c r="B30" s="153">
        <v>2545142966.2299995</v>
      </c>
      <c r="C30" s="153">
        <v>4025234</v>
      </c>
      <c r="D30" s="153">
        <v>400000000</v>
      </c>
      <c r="E30" s="153">
        <v>263132560.53000003</v>
      </c>
      <c r="F30" s="153">
        <v>0</v>
      </c>
      <c r="G30" s="153">
        <v>16800000</v>
      </c>
      <c r="H30" s="153"/>
      <c r="I30" s="153"/>
      <c r="J30" s="153">
        <v>3229100760.7599998</v>
      </c>
    </row>
    <row r="31" spans="1:10">
      <c r="A31" s="153" t="s">
        <v>726</v>
      </c>
      <c r="B31" s="153">
        <v>2779596206.7399998</v>
      </c>
      <c r="C31" s="153">
        <v>0</v>
      </c>
      <c r="D31" s="153"/>
      <c r="E31" s="153">
        <v>148390596.56999999</v>
      </c>
      <c r="F31" s="153">
        <v>11907439.9</v>
      </c>
      <c r="G31" s="153">
        <v>271110694.22000003</v>
      </c>
      <c r="H31" s="153"/>
      <c r="I31" s="153"/>
      <c r="J31" s="153">
        <v>3211004937.4300003</v>
      </c>
    </row>
    <row r="32" spans="1:10">
      <c r="A32" s="153" t="s">
        <v>727</v>
      </c>
      <c r="B32" s="153">
        <v>265668541.79000005</v>
      </c>
      <c r="C32" s="153"/>
      <c r="D32" s="153"/>
      <c r="E32" s="153"/>
      <c r="F32" s="153"/>
      <c r="G32" s="153"/>
      <c r="H32" s="153"/>
      <c r="I32" s="153"/>
      <c r="J32" s="153">
        <v>265668541.79000005</v>
      </c>
    </row>
    <row r="33" spans="1:10">
      <c r="A33" s="153" t="s">
        <v>728</v>
      </c>
      <c r="B33" s="153">
        <v>6888074473.3800058</v>
      </c>
      <c r="C33" s="153">
        <v>5765236954.2299995</v>
      </c>
      <c r="D33" s="153">
        <v>7212129999.9899998</v>
      </c>
      <c r="E33" s="153">
        <v>351092448.26000005</v>
      </c>
      <c r="F33" s="153">
        <v>752557925.77999997</v>
      </c>
      <c r="G33" s="153">
        <v>269164718.32999992</v>
      </c>
      <c r="H33" s="153"/>
      <c r="I33" s="153"/>
      <c r="J33" s="153">
        <v>21238256519.970005</v>
      </c>
    </row>
    <row r="34" spans="1:10">
      <c r="A34" s="153" t="s">
        <v>729</v>
      </c>
      <c r="B34" s="153">
        <v>525837336.6000002</v>
      </c>
      <c r="C34" s="153"/>
      <c r="D34" s="153"/>
      <c r="E34" s="153">
        <v>15395090.389999999</v>
      </c>
      <c r="F34" s="153">
        <v>53848915.379999988</v>
      </c>
      <c r="G34" s="153"/>
      <c r="H34" s="153"/>
      <c r="I34" s="153"/>
      <c r="J34" s="153">
        <v>595081342.37000024</v>
      </c>
    </row>
    <row r="35" spans="1:10">
      <c r="A35" s="153" t="s">
        <v>730</v>
      </c>
      <c r="B35" s="153">
        <v>126815871961.54018</v>
      </c>
      <c r="C35" s="153"/>
      <c r="D35" s="153">
        <v>202749762</v>
      </c>
      <c r="E35" s="153">
        <v>157070</v>
      </c>
      <c r="F35" s="153">
        <v>41842596</v>
      </c>
      <c r="G35" s="153"/>
      <c r="H35" s="153"/>
      <c r="I35" s="153"/>
      <c r="J35" s="153">
        <v>127060621389.54018</v>
      </c>
    </row>
    <row r="36" spans="1:10">
      <c r="A36" s="153" t="s">
        <v>731</v>
      </c>
      <c r="B36" s="153">
        <v>2769398405.3699999</v>
      </c>
      <c r="C36" s="153"/>
      <c r="D36" s="153"/>
      <c r="E36" s="153">
        <v>407788.3</v>
      </c>
      <c r="F36" s="153"/>
      <c r="G36" s="153"/>
      <c r="H36" s="153"/>
      <c r="I36" s="153"/>
      <c r="J36" s="153">
        <v>2769806193.6700001</v>
      </c>
    </row>
    <row r="37" spans="1:10">
      <c r="A37" s="153" t="s">
        <v>732</v>
      </c>
      <c r="B37" s="153">
        <v>5047707417.210001</v>
      </c>
      <c r="C37" s="153"/>
      <c r="D37" s="153"/>
      <c r="E37" s="153"/>
      <c r="F37" s="153"/>
      <c r="G37" s="153"/>
      <c r="H37" s="153"/>
      <c r="I37" s="153"/>
      <c r="J37" s="153">
        <v>5047707417.210001</v>
      </c>
    </row>
    <row r="38" spans="1:10">
      <c r="A38" s="153" t="s">
        <v>733</v>
      </c>
      <c r="B38" s="153">
        <v>5899467134.8499985</v>
      </c>
      <c r="C38" s="153">
        <v>2096374</v>
      </c>
      <c r="D38" s="153"/>
      <c r="E38" s="153">
        <v>44401730.350000001</v>
      </c>
      <c r="F38" s="153">
        <v>0</v>
      </c>
      <c r="G38" s="153">
        <v>510933191</v>
      </c>
      <c r="H38" s="153"/>
      <c r="I38" s="153"/>
      <c r="J38" s="153">
        <v>6456898430.1999989</v>
      </c>
    </row>
    <row r="39" spans="1:10">
      <c r="A39" s="153" t="s">
        <v>734</v>
      </c>
      <c r="B39" s="153">
        <v>4210850456.7300005</v>
      </c>
      <c r="C39" s="153"/>
      <c r="D39" s="153"/>
      <c r="E39" s="153"/>
      <c r="F39" s="153"/>
      <c r="G39" s="153"/>
      <c r="H39" s="153"/>
      <c r="I39" s="153"/>
      <c r="J39" s="153">
        <v>4210850456.7300005</v>
      </c>
    </row>
    <row r="40" spans="1:10">
      <c r="A40" s="153" t="s">
        <v>735</v>
      </c>
      <c r="B40" s="153">
        <v>8842043148.5399952</v>
      </c>
      <c r="C40" s="153"/>
      <c r="D40" s="153"/>
      <c r="E40" s="153"/>
      <c r="F40" s="153"/>
      <c r="G40" s="153"/>
      <c r="H40" s="153"/>
      <c r="I40" s="153"/>
      <c r="J40" s="153">
        <v>8842043148.5399952</v>
      </c>
    </row>
    <row r="41" spans="1:10">
      <c r="A41" s="153" t="s">
        <v>736</v>
      </c>
      <c r="B41" s="153">
        <v>413788545.74000001</v>
      </c>
      <c r="C41" s="153"/>
      <c r="D41" s="153"/>
      <c r="E41" s="153"/>
      <c r="F41" s="153"/>
      <c r="G41" s="153">
        <v>4241607.51</v>
      </c>
      <c r="H41" s="153"/>
      <c r="I41" s="153"/>
      <c r="J41" s="153">
        <v>418030153.25</v>
      </c>
    </row>
    <row r="42" spans="1:10">
      <c r="A42" s="153" t="s">
        <v>737</v>
      </c>
      <c r="B42" s="153">
        <v>918193363.28000009</v>
      </c>
      <c r="C42" s="153"/>
      <c r="D42" s="153">
        <v>18076477</v>
      </c>
      <c r="E42" s="153"/>
      <c r="F42" s="153"/>
      <c r="G42" s="153"/>
      <c r="H42" s="153"/>
      <c r="I42" s="153"/>
      <c r="J42" s="153">
        <v>936269840.28000009</v>
      </c>
    </row>
    <row r="43" spans="1:10">
      <c r="A43" s="153" t="s">
        <v>738</v>
      </c>
      <c r="B43" s="153">
        <v>44745844176.350014</v>
      </c>
      <c r="C43" s="153"/>
      <c r="D43" s="153"/>
      <c r="E43" s="153"/>
      <c r="F43" s="153"/>
      <c r="G43" s="153"/>
      <c r="H43" s="153"/>
      <c r="I43" s="153"/>
      <c r="J43" s="153">
        <v>44745844176.350014</v>
      </c>
    </row>
    <row r="44" spans="1:10">
      <c r="A44" s="153" t="s">
        <v>739</v>
      </c>
      <c r="B44" s="153">
        <v>1285408805.5000005</v>
      </c>
      <c r="C44" s="153"/>
      <c r="D44" s="153"/>
      <c r="E44" s="153"/>
      <c r="F44" s="153">
        <v>1334169380.1900001</v>
      </c>
      <c r="G44" s="153">
        <v>154001468.69999999</v>
      </c>
      <c r="H44" s="153">
        <v>11966422.24</v>
      </c>
      <c r="I44" s="153"/>
      <c r="J44" s="153">
        <v>2785546076.6300006</v>
      </c>
    </row>
    <row r="45" spans="1:10">
      <c r="A45" s="153" t="s">
        <v>740</v>
      </c>
      <c r="B45" s="153">
        <v>33550041394.259983</v>
      </c>
      <c r="C45" s="153">
        <v>66807590</v>
      </c>
      <c r="D45" s="153">
        <v>311235199</v>
      </c>
      <c r="E45" s="153">
        <v>87777967.379999995</v>
      </c>
      <c r="F45" s="153">
        <v>1954766034.4400001</v>
      </c>
      <c r="G45" s="153">
        <v>262602286.86000001</v>
      </c>
      <c r="H45" s="153"/>
      <c r="I45" s="153">
        <v>310500000</v>
      </c>
      <c r="J45" s="153">
        <v>36543730471.93998</v>
      </c>
    </row>
    <row r="46" spans="1:10">
      <c r="A46" s="153" t="s">
        <v>741</v>
      </c>
      <c r="B46" s="153">
        <v>4460415663.9000006</v>
      </c>
      <c r="C46" s="153"/>
      <c r="D46" s="153"/>
      <c r="E46" s="153"/>
      <c r="F46" s="153"/>
      <c r="G46" s="153"/>
      <c r="H46" s="153"/>
      <c r="I46" s="153"/>
      <c r="J46" s="153">
        <v>4460415663.9000006</v>
      </c>
    </row>
    <row r="47" spans="1:10">
      <c r="A47" s="153" t="s">
        <v>742</v>
      </c>
      <c r="B47" s="153">
        <v>8069443324.5800028</v>
      </c>
      <c r="C47" s="153">
        <v>50812255.799999997</v>
      </c>
      <c r="D47" s="153">
        <v>171188867.18000001</v>
      </c>
      <c r="E47" s="153">
        <v>272388630.67000002</v>
      </c>
      <c r="F47" s="153">
        <v>25173142.580000002</v>
      </c>
      <c r="G47" s="153">
        <v>266500000</v>
      </c>
      <c r="H47" s="153"/>
      <c r="I47" s="153"/>
      <c r="J47" s="153">
        <v>8855506220.8100033</v>
      </c>
    </row>
    <row r="48" spans="1:10">
      <c r="A48" s="153" t="s">
        <v>743</v>
      </c>
      <c r="B48" s="153">
        <v>16418201293.430002</v>
      </c>
      <c r="C48" s="153">
        <v>3640893208.9499998</v>
      </c>
      <c r="D48" s="153">
        <v>10721067247.210001</v>
      </c>
      <c r="E48" s="153">
        <v>1175385231.5899999</v>
      </c>
      <c r="F48" s="153">
        <v>339296236.5</v>
      </c>
      <c r="G48" s="153">
        <v>29969687</v>
      </c>
      <c r="H48" s="153">
        <v>297198800</v>
      </c>
      <c r="I48" s="153">
        <v>1401517679.4000001</v>
      </c>
      <c r="J48" s="153">
        <v>34023529384.080006</v>
      </c>
    </row>
    <row r="49" spans="1:10">
      <c r="A49" s="153" t="s">
        <v>744</v>
      </c>
      <c r="B49" s="153">
        <v>1340556537.0599999</v>
      </c>
      <c r="C49" s="153">
        <v>5425564</v>
      </c>
      <c r="D49" s="153"/>
      <c r="E49" s="153"/>
      <c r="F49" s="153">
        <v>15730098</v>
      </c>
      <c r="G49" s="153">
        <v>222117245</v>
      </c>
      <c r="H49" s="153"/>
      <c r="I49" s="153"/>
      <c r="J49" s="153">
        <v>1583829444.0599999</v>
      </c>
    </row>
    <row r="50" spans="1:10">
      <c r="A50" s="153" t="s">
        <v>745</v>
      </c>
      <c r="B50" s="153">
        <v>883402644.8900001</v>
      </c>
      <c r="C50" s="153"/>
      <c r="D50" s="153"/>
      <c r="E50" s="153"/>
      <c r="F50" s="153"/>
      <c r="G50" s="153"/>
      <c r="H50" s="153"/>
      <c r="I50" s="153"/>
      <c r="J50" s="153">
        <v>883402644.8900001</v>
      </c>
    </row>
    <row r="51" spans="1:10">
      <c r="A51" s="153" t="s">
        <v>746</v>
      </c>
      <c r="B51" s="153">
        <v>11552550754.340004</v>
      </c>
      <c r="C51" s="153"/>
      <c r="D51" s="153">
        <v>1800359000</v>
      </c>
      <c r="E51" s="153">
        <v>26241154</v>
      </c>
      <c r="F51" s="153">
        <v>10802096815.600002</v>
      </c>
      <c r="G51" s="153"/>
      <c r="H51" s="153"/>
      <c r="I51" s="153"/>
      <c r="J51" s="153">
        <v>24181247723.940006</v>
      </c>
    </row>
    <row r="52" spans="1:10">
      <c r="A52" s="153" t="s">
        <v>747</v>
      </c>
      <c r="B52" s="153">
        <v>28460562533.329998</v>
      </c>
      <c r="C52" s="153"/>
      <c r="D52" s="153"/>
      <c r="E52" s="153"/>
      <c r="F52" s="153"/>
      <c r="G52" s="153"/>
      <c r="H52" s="153"/>
      <c r="I52" s="153"/>
      <c r="J52" s="153">
        <v>28460562533.329998</v>
      </c>
    </row>
    <row r="53" spans="1:10">
      <c r="A53" s="153" t="s">
        <v>748</v>
      </c>
      <c r="B53" s="153">
        <v>5736410243.5600004</v>
      </c>
      <c r="C53" s="153"/>
      <c r="D53" s="153"/>
      <c r="E53" s="153"/>
      <c r="F53" s="153"/>
      <c r="G53" s="153"/>
      <c r="H53" s="153"/>
      <c r="I53" s="153"/>
      <c r="J53" s="153">
        <v>5736410243.5600004</v>
      </c>
    </row>
    <row r="54" spans="1:10">
      <c r="A54" s="153" t="s">
        <v>749</v>
      </c>
      <c r="B54" s="153">
        <v>544139776.02999997</v>
      </c>
      <c r="C54" s="153"/>
      <c r="D54" s="153"/>
      <c r="E54" s="153"/>
      <c r="F54" s="153"/>
      <c r="G54" s="153"/>
      <c r="H54" s="153"/>
      <c r="I54" s="153"/>
      <c r="J54" s="153">
        <v>544139776.02999997</v>
      </c>
    </row>
    <row r="55" spans="1:10">
      <c r="A55" s="153" t="s">
        <v>750</v>
      </c>
      <c r="B55" s="153">
        <v>52538831568.290001</v>
      </c>
      <c r="C55" s="153"/>
      <c r="D55" s="153"/>
      <c r="E55" s="153"/>
      <c r="F55" s="153"/>
      <c r="G55" s="153"/>
      <c r="H55" s="153"/>
      <c r="I55" s="153"/>
      <c r="J55" s="153">
        <v>52538831568.290001</v>
      </c>
    </row>
    <row r="56" spans="1:10">
      <c r="A56" s="153" t="s">
        <v>751</v>
      </c>
      <c r="B56" s="153">
        <v>150170137.16000003</v>
      </c>
      <c r="C56" s="153"/>
      <c r="D56" s="153"/>
      <c r="E56" s="153"/>
      <c r="F56" s="153"/>
      <c r="G56" s="153"/>
      <c r="H56" s="153"/>
      <c r="I56" s="153"/>
      <c r="J56" s="153">
        <v>150170137.16000003</v>
      </c>
    </row>
    <row r="57" spans="1:10">
      <c r="A57" s="153" t="s">
        <v>752</v>
      </c>
      <c r="B57" s="153">
        <v>105476055096</v>
      </c>
      <c r="C57" s="153">
        <v>36992000</v>
      </c>
      <c r="D57" s="153">
        <v>1005098400</v>
      </c>
      <c r="E57" s="153">
        <v>2482800669</v>
      </c>
      <c r="F57" s="153">
        <v>1347116334</v>
      </c>
      <c r="G57" s="153"/>
      <c r="H57" s="153"/>
      <c r="I57" s="153"/>
      <c r="J57" s="153">
        <v>110348062499</v>
      </c>
    </row>
    <row r="58" spans="1:10">
      <c r="A58" s="153" t="s">
        <v>753</v>
      </c>
      <c r="B58" s="153">
        <v>247411655525.95999</v>
      </c>
      <c r="C58" s="153">
        <v>1360481600.6500001</v>
      </c>
      <c r="D58" s="153">
        <v>14571594911.709999</v>
      </c>
      <c r="E58" s="153">
        <v>5409686292.1799984</v>
      </c>
      <c r="F58" s="153">
        <v>14743404037.189991</v>
      </c>
      <c r="G58" s="153">
        <v>636155192</v>
      </c>
      <c r="H58" s="153">
        <v>0</v>
      </c>
      <c r="I58" s="153"/>
      <c r="J58" s="153">
        <v>284132977559.68994</v>
      </c>
    </row>
    <row r="59" spans="1:10" s="173" customFormat="1">
      <c r="A59" s="150" t="s">
        <v>637</v>
      </c>
      <c r="B59" s="150">
        <v>749334620710.96021</v>
      </c>
      <c r="C59" s="150">
        <v>10988450781.629999</v>
      </c>
      <c r="D59" s="150">
        <v>39193737227.32</v>
      </c>
      <c r="E59" s="150">
        <v>10439477021.829998</v>
      </c>
      <c r="F59" s="150">
        <v>31421908955.559994</v>
      </c>
      <c r="G59" s="150">
        <v>2817931729.79</v>
      </c>
      <c r="H59" s="150">
        <v>309165222.24000001</v>
      </c>
      <c r="I59" s="150">
        <v>1712017679.4000001</v>
      </c>
      <c r="J59" s="150">
        <v>846217309328.73022</v>
      </c>
    </row>
  </sheetData>
  <mergeCells count="6">
    <mergeCell ref="A6:J6"/>
    <mergeCell ref="A1:J1"/>
    <mergeCell ref="A2:J2"/>
    <mergeCell ref="A3:J3"/>
    <mergeCell ref="A4:J4"/>
    <mergeCell ref="A5:J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workbookViewId="0">
      <selection activeCell="E19" sqref="E19"/>
    </sheetView>
  </sheetViews>
  <sheetFormatPr defaultColWidth="8.7109375" defaultRowHeight="15"/>
  <cols>
    <col min="1" max="1" width="60.28515625" style="158" bestFit="1" customWidth="1"/>
    <col min="2" max="2" width="15.28515625" style="158" bestFit="1" customWidth="1"/>
    <col min="3" max="3" width="11.140625" style="158" bestFit="1" customWidth="1"/>
    <col min="4" max="4" width="14.28515625" style="158" bestFit="1" customWidth="1"/>
    <col min="5" max="5" width="17.42578125" style="158" customWidth="1"/>
    <col min="6" max="6" width="17" style="158" customWidth="1"/>
    <col min="7" max="8" width="13.28515625" style="158" bestFit="1" customWidth="1"/>
    <col min="9" max="9" width="15.28515625" style="158" bestFit="1" customWidth="1"/>
    <col min="10" max="16384" width="8.7109375" style="158"/>
  </cols>
  <sheetData>
    <row r="1" spans="1:9" customFormat="1">
      <c r="A1" s="540" t="s">
        <v>754</v>
      </c>
      <c r="B1" s="540"/>
      <c r="C1" s="540"/>
      <c r="D1" s="540"/>
      <c r="E1" s="540"/>
      <c r="F1" s="540"/>
      <c r="G1" s="540"/>
      <c r="H1" s="540"/>
      <c r="I1" s="540"/>
    </row>
    <row r="2" spans="1:9" customFormat="1">
      <c r="A2" s="541" t="s">
        <v>33</v>
      </c>
      <c r="B2" s="541"/>
      <c r="C2" s="541"/>
      <c r="D2" s="541"/>
      <c r="E2" s="541"/>
      <c r="F2" s="541"/>
      <c r="G2" s="541"/>
      <c r="H2" s="541"/>
      <c r="I2" s="541"/>
    </row>
    <row r="3" spans="1:9" customFormat="1" ht="15.75">
      <c r="A3" s="542" t="s">
        <v>35</v>
      </c>
      <c r="B3" s="542"/>
      <c r="C3" s="542"/>
      <c r="D3" s="542"/>
      <c r="E3" s="542"/>
      <c r="F3" s="542"/>
      <c r="G3" s="542"/>
      <c r="H3" s="542"/>
      <c r="I3" s="542"/>
    </row>
    <row r="4" spans="1:9" customFormat="1" ht="18.75">
      <c r="A4" s="543" t="s">
        <v>34</v>
      </c>
      <c r="B4" s="543"/>
      <c r="C4" s="543"/>
      <c r="D4" s="543"/>
      <c r="E4" s="543"/>
      <c r="F4" s="543"/>
      <c r="G4" s="543"/>
      <c r="H4" s="543"/>
      <c r="I4" s="543"/>
    </row>
    <row r="5" spans="1:9" customFormat="1" ht="15.75">
      <c r="A5" s="544" t="s">
        <v>755</v>
      </c>
      <c r="B5" s="544"/>
      <c r="C5" s="544"/>
      <c r="D5" s="544"/>
      <c r="E5" s="544"/>
      <c r="F5" s="544"/>
      <c r="G5" s="544"/>
      <c r="H5" s="544"/>
      <c r="I5" s="544"/>
    </row>
    <row r="6" spans="1:9" customFormat="1">
      <c r="A6" s="545" t="s">
        <v>45</v>
      </c>
      <c r="B6" s="545"/>
      <c r="C6" s="545"/>
      <c r="D6" s="545"/>
      <c r="E6" s="545"/>
      <c r="F6" s="545"/>
      <c r="G6" s="545"/>
      <c r="H6" s="545"/>
      <c r="I6" s="545"/>
    </row>
    <row r="7" spans="1:9" s="172" customFormat="1">
      <c r="A7" s="171" t="s">
        <v>639</v>
      </c>
      <c r="B7" s="174" t="s">
        <v>756</v>
      </c>
      <c r="C7" s="174" t="s">
        <v>697</v>
      </c>
      <c r="D7" s="174" t="s">
        <v>698</v>
      </c>
      <c r="E7" s="174" t="s">
        <v>699</v>
      </c>
      <c r="F7" s="174" t="s">
        <v>700</v>
      </c>
      <c r="G7" s="174" t="s">
        <v>701</v>
      </c>
      <c r="H7" s="174" t="s">
        <v>702</v>
      </c>
      <c r="I7" s="174" t="s">
        <v>307</v>
      </c>
    </row>
    <row r="8" spans="1:9">
      <c r="A8" s="175" t="s">
        <v>704</v>
      </c>
      <c r="B8" s="153">
        <v>10698101.710000001</v>
      </c>
      <c r="C8" s="153"/>
      <c r="D8" s="153"/>
      <c r="E8" s="153"/>
      <c r="F8" s="153"/>
      <c r="G8" s="153"/>
      <c r="H8" s="153"/>
      <c r="I8" s="153">
        <v>10698101.710000001</v>
      </c>
    </row>
    <row r="9" spans="1:9">
      <c r="A9" s="175" t="s">
        <v>705</v>
      </c>
      <c r="B9" s="153">
        <v>1678128.87</v>
      </c>
      <c r="C9" s="153"/>
      <c r="D9" s="153"/>
      <c r="E9" s="153"/>
      <c r="F9" s="153"/>
      <c r="G9" s="153"/>
      <c r="H9" s="153"/>
      <c r="I9" s="153">
        <v>1678128.87</v>
      </c>
    </row>
    <row r="10" spans="1:9">
      <c r="A10" s="175" t="s">
        <v>706</v>
      </c>
      <c r="B10" s="153">
        <v>10188962.4</v>
      </c>
      <c r="C10" s="153"/>
      <c r="D10" s="153"/>
      <c r="E10" s="153"/>
      <c r="F10" s="153"/>
      <c r="G10" s="153"/>
      <c r="H10" s="153"/>
      <c r="I10" s="153">
        <v>10188962.4</v>
      </c>
    </row>
    <row r="11" spans="1:9">
      <c r="A11" s="175" t="s">
        <v>707</v>
      </c>
      <c r="B11" s="153">
        <v>36106249.109999999</v>
      </c>
      <c r="C11" s="153"/>
      <c r="D11" s="153"/>
      <c r="E11" s="153"/>
      <c r="F11" s="153"/>
      <c r="G11" s="153"/>
      <c r="H11" s="153"/>
      <c r="I11" s="153">
        <v>36106249.109999999</v>
      </c>
    </row>
    <row r="12" spans="1:9">
      <c r="A12" s="175" t="s">
        <v>708</v>
      </c>
      <c r="B12" s="153">
        <v>1968048143.3800004</v>
      </c>
      <c r="C12" s="153"/>
      <c r="D12" s="153">
        <v>883638826</v>
      </c>
      <c r="E12" s="153"/>
      <c r="F12" s="153"/>
      <c r="G12" s="153">
        <v>0</v>
      </c>
      <c r="H12" s="153"/>
      <c r="I12" s="153">
        <v>2851686969.3800001</v>
      </c>
    </row>
    <row r="13" spans="1:9">
      <c r="A13" s="175" t="s">
        <v>709</v>
      </c>
      <c r="B13" s="153">
        <v>269845213.18999994</v>
      </c>
      <c r="C13" s="153"/>
      <c r="D13" s="153"/>
      <c r="E13" s="153"/>
      <c r="F13" s="153"/>
      <c r="G13" s="153"/>
      <c r="H13" s="153"/>
      <c r="I13" s="153">
        <v>269845213.18999994</v>
      </c>
    </row>
    <row r="14" spans="1:9">
      <c r="A14" s="175" t="s">
        <v>710</v>
      </c>
      <c r="B14" s="153">
        <v>123851283</v>
      </c>
      <c r="C14" s="153"/>
      <c r="D14" s="153"/>
      <c r="E14" s="153"/>
      <c r="F14" s="153"/>
      <c r="G14" s="153"/>
      <c r="H14" s="153"/>
      <c r="I14" s="153">
        <v>123851283</v>
      </c>
    </row>
    <row r="15" spans="1:9">
      <c r="A15" s="175" t="s">
        <v>711</v>
      </c>
      <c r="B15" s="153">
        <v>14899245.48</v>
      </c>
      <c r="C15" s="153"/>
      <c r="D15" s="153"/>
      <c r="E15" s="153"/>
      <c r="F15" s="153"/>
      <c r="G15" s="153"/>
      <c r="H15" s="153"/>
      <c r="I15" s="153">
        <v>14899245.48</v>
      </c>
    </row>
    <row r="16" spans="1:9">
      <c r="A16" s="175" t="s">
        <v>712</v>
      </c>
      <c r="B16" s="153">
        <v>29172879.580000002</v>
      </c>
      <c r="C16" s="153"/>
      <c r="D16" s="153"/>
      <c r="E16" s="153"/>
      <c r="F16" s="153"/>
      <c r="G16" s="153"/>
      <c r="H16" s="153"/>
      <c r="I16" s="153">
        <v>29172879.580000002</v>
      </c>
    </row>
    <row r="17" spans="1:9">
      <c r="A17" s="175" t="s">
        <v>713</v>
      </c>
      <c r="B17" s="153">
        <v>2975380.82</v>
      </c>
      <c r="C17" s="153"/>
      <c r="D17" s="153"/>
      <c r="E17" s="153"/>
      <c r="F17" s="153"/>
      <c r="G17" s="153"/>
      <c r="H17" s="153"/>
      <c r="I17" s="153">
        <v>2975380.82</v>
      </c>
    </row>
    <row r="18" spans="1:9">
      <c r="A18" s="175" t="s">
        <v>714</v>
      </c>
      <c r="B18" s="153">
        <v>1938408.4300000002</v>
      </c>
      <c r="C18" s="153"/>
      <c r="D18" s="153"/>
      <c r="E18" s="153"/>
      <c r="F18" s="153"/>
      <c r="G18" s="153"/>
      <c r="H18" s="153"/>
      <c r="I18" s="153">
        <v>1938408.4300000002</v>
      </c>
    </row>
    <row r="19" spans="1:9">
      <c r="A19" s="175" t="s">
        <v>715</v>
      </c>
      <c r="B19" s="153">
        <v>2225704</v>
      </c>
      <c r="C19" s="153"/>
      <c r="D19" s="153"/>
      <c r="E19" s="153"/>
      <c r="F19" s="153"/>
      <c r="G19" s="153"/>
      <c r="H19" s="153"/>
      <c r="I19" s="153">
        <v>2225704</v>
      </c>
    </row>
    <row r="20" spans="1:9">
      <c r="A20" s="175" t="s">
        <v>716</v>
      </c>
      <c r="B20" s="153">
        <v>810521</v>
      </c>
      <c r="C20" s="153"/>
      <c r="D20" s="153"/>
      <c r="E20" s="153">
        <v>4682409</v>
      </c>
      <c r="F20" s="153"/>
      <c r="G20" s="153"/>
      <c r="H20" s="153"/>
      <c r="I20" s="153">
        <v>5492930</v>
      </c>
    </row>
    <row r="21" spans="1:9">
      <c r="A21" s="175" t="s">
        <v>717</v>
      </c>
      <c r="B21" s="153">
        <v>999880</v>
      </c>
      <c r="C21" s="153"/>
      <c r="D21" s="153"/>
      <c r="E21" s="153"/>
      <c r="F21" s="153"/>
      <c r="G21" s="153"/>
      <c r="H21" s="153"/>
      <c r="I21" s="153">
        <v>999880</v>
      </c>
    </row>
    <row r="22" spans="1:9">
      <c r="A22" s="175" t="s">
        <v>718</v>
      </c>
      <c r="B22" s="153">
        <v>1688899.82</v>
      </c>
      <c r="C22" s="153"/>
      <c r="D22" s="153"/>
      <c r="E22" s="153"/>
      <c r="F22" s="153"/>
      <c r="G22" s="153"/>
      <c r="H22" s="153"/>
      <c r="I22" s="153">
        <v>1688899.82</v>
      </c>
    </row>
    <row r="23" spans="1:9">
      <c r="A23" s="175" t="s">
        <v>719</v>
      </c>
      <c r="B23" s="153">
        <v>2054105</v>
      </c>
      <c r="C23" s="153"/>
      <c r="D23" s="153"/>
      <c r="E23" s="153"/>
      <c r="F23" s="153"/>
      <c r="G23" s="153"/>
      <c r="H23" s="153"/>
      <c r="I23" s="153">
        <v>2054105</v>
      </c>
    </row>
    <row r="24" spans="1:9">
      <c r="A24" s="175" t="s">
        <v>720</v>
      </c>
      <c r="B24" s="153">
        <v>17731043.949999999</v>
      </c>
      <c r="C24" s="153"/>
      <c r="D24" s="153"/>
      <c r="E24" s="153"/>
      <c r="F24" s="153"/>
      <c r="G24" s="153"/>
      <c r="H24" s="153"/>
      <c r="I24" s="153">
        <v>17731043.949999999</v>
      </c>
    </row>
    <row r="25" spans="1:9">
      <c r="A25" s="175" t="s">
        <v>721</v>
      </c>
      <c r="B25" s="153">
        <v>11738072</v>
      </c>
      <c r="C25" s="153"/>
      <c r="D25" s="153"/>
      <c r="E25" s="153"/>
      <c r="F25" s="153"/>
      <c r="G25" s="153"/>
      <c r="H25" s="153"/>
      <c r="I25" s="153">
        <v>11738072</v>
      </c>
    </row>
    <row r="26" spans="1:9">
      <c r="A26" s="175" t="s">
        <v>722</v>
      </c>
      <c r="B26" s="153">
        <v>4011155.6500000004</v>
      </c>
      <c r="C26" s="153"/>
      <c r="D26" s="153"/>
      <c r="E26" s="153"/>
      <c r="F26" s="153"/>
      <c r="G26" s="153"/>
      <c r="H26" s="153"/>
      <c r="I26" s="153">
        <v>4011155.6500000004</v>
      </c>
    </row>
    <row r="27" spans="1:9">
      <c r="A27" s="175" t="s">
        <v>723</v>
      </c>
      <c r="B27" s="153">
        <v>375495567.47000009</v>
      </c>
      <c r="C27" s="153"/>
      <c r="D27" s="153"/>
      <c r="E27" s="153"/>
      <c r="F27" s="153"/>
      <c r="G27" s="153"/>
      <c r="H27" s="153"/>
      <c r="I27" s="153">
        <v>375495567.47000009</v>
      </c>
    </row>
    <row r="28" spans="1:9">
      <c r="A28" s="175" t="s">
        <v>724</v>
      </c>
      <c r="B28" s="153">
        <v>1975059741.7500007</v>
      </c>
      <c r="C28" s="153"/>
      <c r="D28" s="153">
        <v>301960586.84999996</v>
      </c>
      <c r="E28" s="153">
        <v>51236720.460000008</v>
      </c>
      <c r="F28" s="153"/>
      <c r="G28" s="153">
        <v>528508067.52999997</v>
      </c>
      <c r="H28" s="153"/>
      <c r="I28" s="153">
        <v>2856765116.5900011</v>
      </c>
    </row>
    <row r="29" spans="1:9">
      <c r="A29" s="175" t="s">
        <v>725</v>
      </c>
      <c r="B29" s="153">
        <v>1155609121.95</v>
      </c>
      <c r="C29" s="153"/>
      <c r="D29" s="153"/>
      <c r="E29" s="153">
        <v>148759831.59</v>
      </c>
      <c r="F29" s="153">
        <v>813364001.83000004</v>
      </c>
      <c r="G29" s="153">
        <v>143490019.21000001</v>
      </c>
      <c r="H29" s="153"/>
      <c r="I29" s="153">
        <v>2261222974.5799999</v>
      </c>
    </row>
    <row r="30" spans="1:9">
      <c r="A30" s="175" t="s">
        <v>726</v>
      </c>
      <c r="B30" s="153">
        <v>15660889356.229998</v>
      </c>
      <c r="C30" s="153">
        <v>29609607.449999999</v>
      </c>
      <c r="D30" s="153">
        <v>4520807886.96</v>
      </c>
      <c r="E30" s="153">
        <v>18688693.350000001</v>
      </c>
      <c r="F30" s="153">
        <v>781854208.65999997</v>
      </c>
      <c r="G30" s="153">
        <v>82329165.209999993</v>
      </c>
      <c r="H30" s="153">
        <v>186938394.47999999</v>
      </c>
      <c r="I30" s="153">
        <v>21281117312.339996</v>
      </c>
    </row>
    <row r="31" spans="1:9">
      <c r="A31" s="175" t="s">
        <v>727</v>
      </c>
      <c r="B31" s="153">
        <v>20184801.850000001</v>
      </c>
      <c r="C31" s="153"/>
      <c r="D31" s="153"/>
      <c r="E31" s="153"/>
      <c r="F31" s="153"/>
      <c r="G31" s="153"/>
      <c r="H31" s="153"/>
      <c r="I31" s="153">
        <v>20184801.850000001</v>
      </c>
    </row>
    <row r="32" spans="1:9">
      <c r="A32" s="175" t="s">
        <v>728</v>
      </c>
      <c r="B32" s="153">
        <v>1331213723.7900002</v>
      </c>
      <c r="C32" s="153"/>
      <c r="D32" s="153"/>
      <c r="E32" s="153">
        <v>25962684.810000002</v>
      </c>
      <c r="F32" s="153">
        <v>410825204.30000001</v>
      </c>
      <c r="G32" s="153">
        <v>543399.18000000005</v>
      </c>
      <c r="H32" s="153"/>
      <c r="I32" s="153">
        <v>1768545012.0800002</v>
      </c>
    </row>
    <row r="33" spans="1:9">
      <c r="A33" s="175" t="s">
        <v>729</v>
      </c>
      <c r="B33" s="153">
        <v>8625041406.9900017</v>
      </c>
      <c r="C33" s="153"/>
      <c r="D33" s="153"/>
      <c r="E33" s="153">
        <v>193149371.84</v>
      </c>
      <c r="F33" s="153">
        <v>2088195279.2900002</v>
      </c>
      <c r="G33" s="153">
        <v>2215811.2000000002</v>
      </c>
      <c r="H33" s="153">
        <v>695201670.04999995</v>
      </c>
      <c r="I33" s="153">
        <v>11603803539.370003</v>
      </c>
    </row>
    <row r="34" spans="1:9">
      <c r="A34" s="175" t="s">
        <v>730</v>
      </c>
      <c r="B34" s="153">
        <v>6757216478.6400003</v>
      </c>
      <c r="C34" s="153"/>
      <c r="D34" s="153">
        <v>1494907774</v>
      </c>
      <c r="E34" s="153">
        <v>41993201</v>
      </c>
      <c r="F34" s="153">
        <v>1981008</v>
      </c>
      <c r="G34" s="153"/>
      <c r="H34" s="153"/>
      <c r="I34" s="153">
        <v>8296098461.6400003</v>
      </c>
    </row>
    <row r="35" spans="1:9">
      <c r="A35" s="175" t="s">
        <v>731</v>
      </c>
      <c r="B35" s="153">
        <v>1635415081.9100001</v>
      </c>
      <c r="C35" s="153"/>
      <c r="D35" s="153"/>
      <c r="E35" s="153">
        <v>9395706.1999999993</v>
      </c>
      <c r="F35" s="153"/>
      <c r="G35" s="153">
        <v>114117120</v>
      </c>
      <c r="H35" s="153"/>
      <c r="I35" s="153">
        <v>1758927908.1100001</v>
      </c>
    </row>
    <row r="36" spans="1:9">
      <c r="A36" s="175" t="s">
        <v>732</v>
      </c>
      <c r="B36" s="153">
        <v>1003173984.73</v>
      </c>
      <c r="C36" s="153"/>
      <c r="D36" s="153"/>
      <c r="E36" s="153"/>
      <c r="F36" s="153"/>
      <c r="G36" s="153"/>
      <c r="H36" s="153"/>
      <c r="I36" s="153">
        <v>1003173984.73</v>
      </c>
    </row>
    <row r="37" spans="1:9">
      <c r="A37" s="175" t="s">
        <v>733</v>
      </c>
      <c r="B37" s="153">
        <v>3050164083.6200018</v>
      </c>
      <c r="C37" s="153">
        <v>8575142</v>
      </c>
      <c r="D37" s="153">
        <v>2946000</v>
      </c>
      <c r="E37" s="153">
        <v>526386480.85000002</v>
      </c>
      <c r="F37" s="153"/>
      <c r="G37" s="153">
        <v>19351057</v>
      </c>
      <c r="H37" s="153"/>
      <c r="I37" s="153">
        <v>3607422763.4700017</v>
      </c>
    </row>
    <row r="38" spans="1:9">
      <c r="A38" s="175" t="s">
        <v>734</v>
      </c>
      <c r="B38" s="153">
        <v>1387828799.999999</v>
      </c>
      <c r="C38" s="153"/>
      <c r="D38" s="153"/>
      <c r="E38" s="153"/>
      <c r="F38" s="153"/>
      <c r="G38" s="153"/>
      <c r="H38" s="153"/>
      <c r="I38" s="153">
        <v>1387828799.999999</v>
      </c>
    </row>
    <row r="39" spans="1:9">
      <c r="A39" s="175" t="s">
        <v>735</v>
      </c>
      <c r="B39" s="153">
        <v>53052902226.660019</v>
      </c>
      <c r="C39" s="153"/>
      <c r="D39" s="153">
        <v>28304503436.250008</v>
      </c>
      <c r="E39" s="153">
        <v>1860694861.6199999</v>
      </c>
      <c r="F39" s="153">
        <v>3285215647.9699998</v>
      </c>
      <c r="G39" s="153">
        <v>201201000</v>
      </c>
      <c r="H39" s="153">
        <v>6822011309.8100014</v>
      </c>
      <c r="I39" s="153">
        <v>93526528482.310028</v>
      </c>
    </row>
    <row r="40" spans="1:9">
      <c r="A40" s="175" t="s">
        <v>736</v>
      </c>
      <c r="B40" s="153">
        <v>78537872.939999998</v>
      </c>
      <c r="C40" s="153"/>
      <c r="D40" s="153"/>
      <c r="E40" s="153"/>
      <c r="F40" s="153"/>
      <c r="G40" s="153"/>
      <c r="H40" s="153"/>
      <c r="I40" s="153">
        <v>78537872.939999998</v>
      </c>
    </row>
    <row r="41" spans="1:9">
      <c r="A41" s="175" t="s">
        <v>737</v>
      </c>
      <c r="B41" s="153">
        <v>458941162.60000002</v>
      </c>
      <c r="C41" s="153"/>
      <c r="D41" s="153"/>
      <c r="E41" s="153"/>
      <c r="F41" s="153"/>
      <c r="G41" s="153"/>
      <c r="H41" s="153"/>
      <c r="I41" s="153">
        <v>458941162.60000002</v>
      </c>
    </row>
    <row r="42" spans="1:9">
      <c r="A42" s="175" t="s">
        <v>738</v>
      </c>
      <c r="B42" s="153">
        <v>7908409985.6199989</v>
      </c>
      <c r="C42" s="153"/>
      <c r="D42" s="153"/>
      <c r="E42" s="153"/>
      <c r="F42" s="153"/>
      <c r="G42" s="153"/>
      <c r="H42" s="153"/>
      <c r="I42" s="153">
        <v>7908409985.6199989</v>
      </c>
    </row>
    <row r="43" spans="1:9">
      <c r="A43" s="175" t="s">
        <v>739</v>
      </c>
      <c r="B43" s="153">
        <v>17579487825.619999</v>
      </c>
      <c r="C43" s="153"/>
      <c r="D43" s="153">
        <v>2966581826.6399999</v>
      </c>
      <c r="E43" s="153"/>
      <c r="F43" s="153">
        <v>471734764.02999997</v>
      </c>
      <c r="G43" s="153">
        <v>11567390.800000001</v>
      </c>
      <c r="H43" s="153">
        <v>741288133.88999999</v>
      </c>
      <c r="I43" s="153">
        <v>21770659940.979996</v>
      </c>
    </row>
    <row r="44" spans="1:9">
      <c r="A44" s="175" t="s">
        <v>740</v>
      </c>
      <c r="B44" s="153">
        <v>334652262.53999996</v>
      </c>
      <c r="C44" s="153"/>
      <c r="D44" s="153"/>
      <c r="E44" s="153">
        <v>267279</v>
      </c>
      <c r="F44" s="153">
        <v>613681.96</v>
      </c>
      <c r="G44" s="153"/>
      <c r="H44" s="153"/>
      <c r="I44" s="153">
        <v>335533223.49999994</v>
      </c>
    </row>
    <row r="45" spans="1:9">
      <c r="A45" s="175" t="s">
        <v>741</v>
      </c>
      <c r="B45" s="153">
        <v>1909363402.8199999</v>
      </c>
      <c r="C45" s="153"/>
      <c r="D45" s="153"/>
      <c r="E45" s="153"/>
      <c r="F45" s="153"/>
      <c r="G45" s="153"/>
      <c r="H45" s="153"/>
      <c r="I45" s="153">
        <v>1909363402.8199999</v>
      </c>
    </row>
    <row r="46" spans="1:9">
      <c r="A46" s="175" t="s">
        <v>742</v>
      </c>
      <c r="B46" s="153">
        <v>4494911339.5299997</v>
      </c>
      <c r="C46" s="153"/>
      <c r="D46" s="153"/>
      <c r="E46" s="153">
        <v>108726135.23999999</v>
      </c>
      <c r="F46" s="153">
        <v>1788679744.5499997</v>
      </c>
      <c r="G46" s="153">
        <v>514153497</v>
      </c>
      <c r="H46" s="153"/>
      <c r="I46" s="153">
        <v>6906470716.3199997</v>
      </c>
    </row>
    <row r="47" spans="1:9">
      <c r="A47" s="175" t="s">
        <v>743</v>
      </c>
      <c r="B47" s="153">
        <v>657967364.13</v>
      </c>
      <c r="C47" s="153"/>
      <c r="D47" s="153">
        <v>2353073523.1299996</v>
      </c>
      <c r="E47" s="153">
        <v>1236432088.1300001</v>
      </c>
      <c r="F47" s="153">
        <v>2315658437.1199999</v>
      </c>
      <c r="G47" s="153">
        <v>379378729.48000002</v>
      </c>
      <c r="H47" s="153">
        <v>535128597.88</v>
      </c>
      <c r="I47" s="153">
        <v>7477638739.8699999</v>
      </c>
    </row>
    <row r="48" spans="1:9">
      <c r="A48" s="175" t="s">
        <v>744</v>
      </c>
      <c r="B48" s="153">
        <v>37061675.739999995</v>
      </c>
      <c r="C48" s="153">
        <v>1011266</v>
      </c>
      <c r="D48" s="153"/>
      <c r="E48" s="153"/>
      <c r="F48" s="153"/>
      <c r="G48" s="153">
        <v>1212116</v>
      </c>
      <c r="H48" s="153"/>
      <c r="I48" s="153">
        <v>39285057.739999995</v>
      </c>
    </row>
    <row r="49" spans="1:9">
      <c r="A49" s="175" t="s">
        <v>745</v>
      </c>
      <c r="B49" s="153">
        <v>41867391.870000005</v>
      </c>
      <c r="C49" s="153"/>
      <c r="D49" s="153"/>
      <c r="E49" s="153"/>
      <c r="F49" s="153"/>
      <c r="G49" s="153"/>
      <c r="H49" s="153"/>
      <c r="I49" s="153">
        <v>41867391.870000005</v>
      </c>
    </row>
    <row r="50" spans="1:9">
      <c r="A50" s="175" t="s">
        <v>746</v>
      </c>
      <c r="B50" s="153">
        <v>20065135688.91</v>
      </c>
      <c r="C50" s="153">
        <v>4987689</v>
      </c>
      <c r="D50" s="153">
        <v>220488584</v>
      </c>
      <c r="E50" s="153">
        <v>2126754030.6300001</v>
      </c>
      <c r="F50" s="153">
        <v>6255253008.9500008</v>
      </c>
      <c r="G50" s="153"/>
      <c r="H50" s="153">
        <v>90668729.079999998</v>
      </c>
      <c r="I50" s="153">
        <v>28763287730.570004</v>
      </c>
    </row>
    <row r="51" spans="1:9" s="173" customFormat="1">
      <c r="A51" s="176" t="s">
        <v>637</v>
      </c>
      <c r="B51" s="150">
        <v>152107191725.30005</v>
      </c>
      <c r="C51" s="150">
        <v>44183704.450000003</v>
      </c>
      <c r="D51" s="150">
        <v>41048908443.830002</v>
      </c>
      <c r="E51" s="150">
        <v>6353129493.7199993</v>
      </c>
      <c r="F51" s="150">
        <v>18213374986.66</v>
      </c>
      <c r="G51" s="150">
        <v>1998067372.6099999</v>
      </c>
      <c r="H51" s="150">
        <v>9071236835.1900005</v>
      </c>
      <c r="I51" s="150">
        <v>228836092561.76001</v>
      </c>
    </row>
  </sheetData>
  <mergeCells count="6">
    <mergeCell ref="A6:I6"/>
    <mergeCell ref="A1:I1"/>
    <mergeCell ref="A2:I2"/>
    <mergeCell ref="A3:I3"/>
    <mergeCell ref="A4:I4"/>
    <mergeCell ref="A5: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G X 6 v T O + O y x C q A A A A + g A A A B I A H A B D b 2 5 m a W c v U G F j a 2 F n Z S 5 4 b W w g o h g A K K A U A A A A A A A A A A A A A A A A A A A A A A A A A A A A h Y 9 B D o I w F E S v Q r r n t x R U I J + y c C u J C d G 4 J V i h E Y q h R b i b C 4 / k F T R R j D t 3 M y 9 v M f O 4 3 T G d 2 s a 5 y t 6 o T i f E A 0 Y c q c v u q H S V k M G e 3 J C k A r d F e S 4 q 6 b x k b e L J H B N S W 3 u J K R 3 H E U Y f u r 6 i n D G P H r J N X t a y L c h X V v 9 l V 2 l j C 1 1 K I n D / H i M 4 B C E E q 4 h D F H h I Z 4 y Z 0 n P 2 Y A E + j 5 b A k P 5 g X A + N H X o p p H Z 3 O d K 5 I v 3 8 E E 9 Q S w M E F A A C A A g A G X 6 v 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l + r 0 w o i k e 4 D g A A A B E A A A A T A B w A R m 9 y b X V s Y X M v U 2 V j d G l v b j E u b S C i G A A o o B Q A A A A A A A A A A A A A A A A A A A A A A A A A A A A r T k 0 u y c z P U w i G 0 I b W A F B L A Q I t A B Q A A g A I A B l + r 0 z v j s s Q q g A A A P o A A A A S A A A A A A A A A A A A A A A A A A A A A A B D b 2 5 m a W c v U G F j a 2 F n Z S 5 4 b W x Q S w E C L Q A U A A I A C A A Z f q 9 M D 8 r p q 6 Q A A A D p A A A A E w A A A A A A A A A A A A A A A A D 2 A A A A W 0 N v b n R l b n R f V H l w Z X N d L n h t b F B L A Q I t A B Q A A g A I A B l + r 0 w o i k e 4 D g A A A B E A A A A T A A A A A A A A A A A A A A A A A O c B A A B G b 3 J t d W x h c y 9 T Z W N 0 a W 9 u M S 5 t U E s F B g A A A A A D A A M A w g A A A E I 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v t 6 Q B p K 2 m T L j 3 e K 8 Q T p p o A A A A A A I A A A A A A B B m A A A A A Q A A I A A A A B V 7 O c K d 2 / 3 J F h O T + u 9 x H s v x x t C + J a v H m / U k 1 0 U g P 5 1 O A A A A A A 6 A A A A A A g A A I A A A A D b 5 6 G M w z D H H M u f j V v G e 3 / 8 t C h c i r 4 p 4 N / L Y T B / O O C P A U A A A A O J c I H n K n E X M X s 9 B A C Y O Q 5 S 9 n z t 8 s O j F w S I y 2 D f w N F t n e h h a Y c T t u V q U Q g t m b 0 o H 7 y w 1 w N t o v c j b A I c B 7 f T O 4 W x O m I I q V y f U i + h 3 2 i e h q e i E Q A A A A D m / 6 D x V l S c s H 2 G b u N b 6 e r g 1 i 0 4 p w u G S l p + / b x l / 3 f J z D K T F u b e D J D 7 J j e p q J 5 J D z b l 6 8 S R R b 0 V 3 T Z g v f / 6 4 3 c o = < / D a t a M a s h u p > 
</file>

<file path=customXml/itemProps1.xml><?xml version="1.0" encoding="utf-8"?>
<ds:datastoreItem xmlns:ds="http://schemas.openxmlformats.org/officeDocument/2006/customXml" ds:itemID="{8861FF01-5EDC-4228-95C7-9F820A02DED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vt:i4>
      </vt:variant>
    </vt:vector>
  </HeadingPairs>
  <TitlesOfParts>
    <vt:vector size="39" baseType="lpstr">
      <vt:lpstr>Annex List</vt:lpstr>
      <vt:lpstr>Annex1.</vt:lpstr>
      <vt:lpstr>Annex2</vt:lpstr>
      <vt:lpstr>Annex3</vt:lpstr>
      <vt:lpstr>Annex4</vt:lpstr>
      <vt:lpstr>Annex5.</vt:lpstr>
      <vt:lpstr>Annex6</vt:lpstr>
      <vt:lpstr>Annex7</vt:lpstr>
      <vt:lpstr>Annex8</vt:lpstr>
      <vt:lpstr>Annex9</vt:lpstr>
      <vt:lpstr>Annex10</vt:lpstr>
      <vt:lpstr>Annex11</vt:lpstr>
      <vt:lpstr>Annex12</vt:lpstr>
      <vt:lpstr>Sheet13</vt:lpstr>
      <vt:lpstr>Annex14</vt:lpstr>
      <vt:lpstr>Annex15</vt:lpstr>
      <vt:lpstr>Annex16</vt:lpstr>
      <vt:lpstr>Annex17</vt:lpstr>
      <vt:lpstr>Annex18</vt:lpstr>
      <vt:lpstr>Annex19</vt:lpstr>
      <vt:lpstr>Annex20</vt:lpstr>
      <vt:lpstr>Annex30</vt:lpstr>
      <vt:lpstr>Annex31</vt:lpstr>
      <vt:lpstr>Annex32</vt:lpstr>
      <vt:lpstr>Annex33</vt:lpstr>
      <vt:lpstr>Annex34</vt:lpstr>
      <vt:lpstr>Annex35</vt:lpstr>
      <vt:lpstr>Annex36</vt:lpstr>
      <vt:lpstr>Annex37</vt:lpstr>
      <vt:lpstr>Annex38</vt:lpstr>
      <vt:lpstr>Annex39</vt:lpstr>
      <vt:lpstr>Annex40</vt:lpstr>
      <vt:lpstr>Annex41</vt:lpstr>
      <vt:lpstr>Annex42</vt:lpstr>
      <vt:lpstr>Annex43</vt:lpstr>
      <vt:lpstr>Annex44</vt:lpstr>
      <vt:lpstr>Annex45</vt:lpstr>
      <vt:lpstr>Additional Annex</vt:lpstr>
      <vt:lpstr>Annex1.!Print_Titles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2022-07-08T07:26:32Z</dcterms:modified>
</cp:coreProperties>
</file>